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7980" windowHeight="7050"/>
  </bookViews>
  <sheets>
    <sheet name="data_export_music_on_vinyl_tota" sheetId="1" r:id="rId1"/>
  </sheets>
  <definedNames>
    <definedName name="_xlnm._FilterDatabase" localSheetId="0" hidden="1">data_export_music_on_vinyl_tota!$A$1:$F$1603</definedName>
  </definedNames>
  <calcPr calcId="144525"/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B1559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</calcChain>
</file>

<file path=xl/sharedStrings.xml><?xml version="1.0" encoding="utf-8"?>
<sst xmlns="http://schemas.openxmlformats.org/spreadsheetml/2006/main" count="4807" uniqueCount="2341">
  <si>
    <t>Artist</t>
  </si>
  <si>
    <t>Title</t>
  </si>
  <si>
    <t>Barcode</t>
  </si>
  <si>
    <t>A PERFECT CIRCLE</t>
  </si>
  <si>
    <t>THIRTEENTH STEP -HQ-</t>
  </si>
  <si>
    <t>LP</t>
  </si>
  <si>
    <t>ABOVE THE LAW</t>
  </si>
  <si>
    <t>LIVIN' LIKE HUSTLERS</t>
  </si>
  <si>
    <t>ACCEPT</t>
  </si>
  <si>
    <t>DEATH ROW -HQ/GATEFOLD-</t>
  </si>
  <si>
    <t>ACDA &amp; DE MUNNIK</t>
  </si>
  <si>
    <t>ACDA &amp; DE MUNNIK -HQ-</t>
  </si>
  <si>
    <t>ADEM-HET BESTE VAN -HQ-</t>
  </si>
  <si>
    <t>NAAR HUIS -HQ/INSERT-</t>
  </si>
  <si>
    <t>ACKER LUC VAN</t>
  </si>
  <si>
    <t>LUC VAN ACKER -HQ-</t>
  </si>
  <si>
    <t>ADORABLE</t>
  </si>
  <si>
    <t>AGAINST PERFECTION -HQ-</t>
  </si>
  <si>
    <t>AEROSMITH</t>
  </si>
  <si>
    <t>AEROSMITH -HQ-</t>
  </si>
  <si>
    <t>ROCK IN A HARD PLACE</t>
  </si>
  <si>
    <t>AFGHAN WHIGS</t>
  </si>
  <si>
    <t>1965 -HQ-</t>
  </si>
  <si>
    <t>BLACK LOVE -HQ/GATEFOLD-</t>
  </si>
  <si>
    <t>ALICE IN CHAINS</t>
  </si>
  <si>
    <t>DIRT -REMAST/HQ-</t>
  </si>
  <si>
    <t>JAR OF FLIES/SAP -HQ-</t>
  </si>
  <si>
    <t>MTV UNPLUGGED -HQ-</t>
  </si>
  <si>
    <t>ALLMAN BROTHERS BAND</t>
  </si>
  <si>
    <t>AN EVENING.. -HQ-</t>
  </si>
  <si>
    <t>BROTHERS OF THE ROAD -HQ-</t>
  </si>
  <si>
    <t>SEVEN TURNS -HQ-</t>
  </si>
  <si>
    <t>WHERE IT ALL BEGINS</t>
  </si>
  <si>
    <t>ALTER BRIDGE</t>
  </si>
  <si>
    <t>BLACKBIRD -HQ/GATEFOLD-</t>
  </si>
  <si>
    <t>AMEN</t>
  </si>
  <si>
    <t>AMEN -COLOURED/HQ/INSERT-</t>
  </si>
  <si>
    <t>AMERICA</t>
  </si>
  <si>
    <t>AMERICA -HQ-</t>
  </si>
  <si>
    <t>ANASTACIA</t>
  </si>
  <si>
    <t>NOT THAT KIND -HQ-</t>
  </si>
  <si>
    <t>ANDREW W.K.</t>
  </si>
  <si>
    <t>YOU'RE NOT ALONE -COLOUR-</t>
  </si>
  <si>
    <t>ANEMONE</t>
  </si>
  <si>
    <t>SILVER STAR -COLOURED-</t>
  </si>
  <si>
    <t>ANNELIE</t>
  </si>
  <si>
    <t>AFTER MIDNIGHT-HQ/INSERT-</t>
  </si>
  <si>
    <t>ANNIHILATOR</t>
  </si>
  <si>
    <t>ALICE IN HELL -COLOURED-</t>
  </si>
  <si>
    <t>ANOUK</t>
  </si>
  <si>
    <t>FAKE IT TILL WE DIE</t>
  </si>
  <si>
    <t>GRADUATED FOOL -HQ-</t>
  </si>
  <si>
    <t>TOGETHER ALONE</t>
  </si>
  <si>
    <t>URBAN SOLITUDE</t>
  </si>
  <si>
    <t>WHO'S YOUR MOMMA -HQ-</t>
  </si>
  <si>
    <t>APHRODITE'S CHILD</t>
  </si>
  <si>
    <t>END OF THE WORLD</t>
  </si>
  <si>
    <t>APOCALYPTICA</t>
  </si>
  <si>
    <t>INQUISITION SYMPHONY -HQ-</t>
  </si>
  <si>
    <t>ARBEID ADELT</t>
  </si>
  <si>
    <t>JONGE HELDEN-HQ/COLOURED-</t>
  </si>
  <si>
    <t>ARID</t>
  </si>
  <si>
    <t>ALL IS QUIET NOW -COLOUR-</t>
  </si>
  <si>
    <t>LITTLE THINGS..-COLOURED-</t>
  </si>
  <si>
    <t>ARMSTRONG LOUIS</t>
  </si>
  <si>
    <t>COLLECTED -COLOURED-</t>
  </si>
  <si>
    <t>PLAYS W.C. HANDY -HQ-</t>
  </si>
  <si>
    <t>ARRESTED DEVELOPMENT</t>
  </si>
  <si>
    <t>3 YEARS, 5 MONTHS.. -HQ-</t>
  </si>
  <si>
    <t>ART OF NOISE</t>
  </si>
  <si>
    <t>IN VISIBLE SILENCE -HQ-</t>
  </si>
  <si>
    <t>ASHBY DOROTHY</t>
  </si>
  <si>
    <t>DOROTHY'S HARP -HQ-</t>
  </si>
  <si>
    <t>ATKINS CHET/MARK KNOPFLE</t>
  </si>
  <si>
    <t>NECK AND NECK -HQ-</t>
  </si>
  <si>
    <t>ATKINS NICOLE</t>
  </si>
  <si>
    <t>NEPTUNE CITY-HQ/GATEFOLD-</t>
  </si>
  <si>
    <t>ATOMIC ROOSTER</t>
  </si>
  <si>
    <t>DEATH WALKS BEHIND YOU</t>
  </si>
  <si>
    <t>IN HEARING OF -HQ-</t>
  </si>
  <si>
    <t>AUDIOSLAVE</t>
  </si>
  <si>
    <t>AUDIOSLAVE -HQ/GATEFOLD-</t>
  </si>
  <si>
    <t>AYERS KEVIN</t>
  </si>
  <si>
    <t>JOY OF A TOY-HQ/GATEFOLD-</t>
  </si>
  <si>
    <t>SHOOTING AT THE MOON -HQ-</t>
  </si>
  <si>
    <t>B 52'S</t>
  </si>
  <si>
    <t>B 52'S -HQ-</t>
  </si>
  <si>
    <t>DANCE THIS MESS.. -HQ-</t>
  </si>
  <si>
    <t>B.R.M.C.</t>
  </si>
  <si>
    <t>BLACK REBEL MOTORCYCLE..</t>
  </si>
  <si>
    <t>BABE RUTH</t>
  </si>
  <si>
    <t>FIRST BASE -HQ-</t>
  </si>
  <si>
    <t>BABY HUEY</t>
  </si>
  <si>
    <t>LIVING LEGEND -HQ-</t>
  </si>
  <si>
    <t>BADAROU WALLY</t>
  </si>
  <si>
    <t>ECHOES -HQ-</t>
  </si>
  <si>
    <t>BADU ERYKAH</t>
  </si>
  <si>
    <t>MAMA'S GUN -HQ/GATEFOLD-</t>
  </si>
  <si>
    <t>BAKER ANITA</t>
  </si>
  <si>
    <t>RAPTURE -HQ-</t>
  </si>
  <si>
    <t>BAKER CHET</t>
  </si>
  <si>
    <t>CHET IS BACK! -HQ-</t>
  </si>
  <si>
    <t>SHE WAS TOO GOOD.. -HQ-</t>
  </si>
  <si>
    <t>WITH STRINGS -HQ-</t>
  </si>
  <si>
    <t>BAKER LAVERN</t>
  </si>
  <si>
    <t>ROCK AND ROLL -HQ-</t>
  </si>
  <si>
    <t>BAKER MICKEY</t>
  </si>
  <si>
    <t>WILDEST GUITAR -HQ-</t>
  </si>
  <si>
    <t>BANTON BUJU</t>
  </si>
  <si>
    <t>TIL SHILOH -HQ-</t>
  </si>
  <si>
    <t>BARKER DAVE MEETS UPSETT</t>
  </si>
  <si>
    <t>PRISONER OF LOVE -HQ-</t>
  </si>
  <si>
    <t>BARRACUDAS</t>
  </si>
  <si>
    <t>DROP OUT WITH THE.. -HQ-</t>
  </si>
  <si>
    <t>BATMOBILE</t>
  </si>
  <si>
    <t>BRAND NEW BLISTERS -HQ-</t>
  </si>
  <si>
    <t>BECK JEFF</t>
  </si>
  <si>
    <t>BLOW BY BLOW -HQ-</t>
  </si>
  <si>
    <t>WIRED -HQ-</t>
  </si>
  <si>
    <t>BELL ARCHIE</t>
  </si>
  <si>
    <t>TIGHTEN UP -HQ-</t>
  </si>
  <si>
    <t>BELL JOSHUA &amp; THE ACADEM</t>
  </si>
  <si>
    <t>SCOTTISH FANTASY -HQ-</t>
  </si>
  <si>
    <t>BENNETT TONY</t>
  </si>
  <si>
    <t>DUETS II -HQ/GATEFOLD-</t>
  </si>
  <si>
    <t>MOVIE SONG ALBUM</t>
  </si>
  <si>
    <t>BENSON GEORGE</t>
  </si>
  <si>
    <t>GIVE ME THE NIGHT -HQ-</t>
  </si>
  <si>
    <t>BIG BROTHER AND THE HOLDING COMPANY</t>
  </si>
  <si>
    <t>LIVE AT THE CAROUSEL..-HQ</t>
  </si>
  <si>
    <t>BINTANGS</t>
  </si>
  <si>
    <t>BLUES ON THE CEILING</t>
  </si>
  <si>
    <t>BIRTH CONTROL</t>
  </si>
  <si>
    <t>HOODOO MAN -HQ/GATEFOLD-</t>
  </si>
  <si>
    <t>BLACKSTREET</t>
  </si>
  <si>
    <t>ANOTHER LEVEL -HQ-</t>
  </si>
  <si>
    <t>BLAKEY ART &amp; JAZZ MESSEN</t>
  </si>
  <si>
    <t>A NIGHT IN TUNISIA -HQ-</t>
  </si>
  <si>
    <t>BLIND MELON</t>
  </si>
  <si>
    <t>BLIND MELON -HQ-</t>
  </si>
  <si>
    <t>SOUP -HQ-</t>
  </si>
  <si>
    <t>BLOF</t>
  </si>
  <si>
    <t>UMOJA -HQ/EXPANDED-</t>
  </si>
  <si>
    <t>BLOOD SWEAT &amp; TEARS</t>
  </si>
  <si>
    <t>CHILD IS FATHER TO.. -HQ-</t>
  </si>
  <si>
    <t>BLOODSIMPLE</t>
  </si>
  <si>
    <t>A CRUEL WORLD -COLOURED-</t>
  </si>
  <si>
    <t>BLOOMFIELD MIKE/AL KOOPE</t>
  </si>
  <si>
    <t>LIVE ADVENTURES OF MIKE..</t>
  </si>
  <si>
    <t>BLOOMFIELD/KOOPER/STILLS</t>
  </si>
  <si>
    <t>SUPER SESSION -HQ-</t>
  </si>
  <si>
    <t>BLUE OYSTER CULT</t>
  </si>
  <si>
    <t>AGENTS OF FORTUNE -HQ-</t>
  </si>
  <si>
    <t>BLUE OYSTER CULT -HQ-</t>
  </si>
  <si>
    <t>BLUES BROTHERS</t>
  </si>
  <si>
    <t>BRIEFCASE FULL OF.. -HQ-</t>
  </si>
  <si>
    <t>BLUES DIMENSION</t>
  </si>
  <si>
    <t>B.D. IS DEAD, LONG.. -HQ-</t>
  </si>
  <si>
    <t>BLUNSTONE COLIN</t>
  </si>
  <si>
    <t>BOMB THE BASS</t>
  </si>
  <si>
    <t>INTO THE DRAGON -CLRD-</t>
  </si>
  <si>
    <t>BONA RICHARD</t>
  </si>
  <si>
    <t>REVERENCE -HQ-</t>
  </si>
  <si>
    <t>BONHAM TRACY</t>
  </si>
  <si>
    <t>BURDENS OF BEING.. -HQ-</t>
  </si>
  <si>
    <t>BOOGIE DOWN PRODUCTIONS</t>
  </si>
  <si>
    <t>BY ALL MEANS.. -HQ-</t>
  </si>
  <si>
    <t>BOOKER T &amp; MG'S</t>
  </si>
  <si>
    <t>GREEN ONIONS -HQ-</t>
  </si>
  <si>
    <t>SOUL DRESSING -HQ-</t>
  </si>
  <si>
    <t>BOOTHE KEN</t>
  </si>
  <si>
    <t>EVERYTHING I OWN -HQ-</t>
  </si>
  <si>
    <t>BOOTSY'S RUBBER BAND</t>
  </si>
  <si>
    <t>STRETCHIN' OUT IN.. -HQ-</t>
  </si>
  <si>
    <t>BOSTON</t>
  </si>
  <si>
    <t>DON'T LOOK BACK -HQ-</t>
  </si>
  <si>
    <t>BOWIE DAVID</t>
  </si>
  <si>
    <t>PETER &amp; THE WOLF -HQ-</t>
  </si>
  <si>
    <t>REALITY -HQ-</t>
  </si>
  <si>
    <t>BOWIE DAVID/PHILIP GLASS</t>
  </si>
  <si>
    <t>HEROES SYMPHONY -HQ-</t>
  </si>
  <si>
    <t>BOWIE DAVID/PHILIP GLASS/BRIAN ENO</t>
  </si>
  <si>
    <t>LOW SYMPHONY -HQ-</t>
  </si>
  <si>
    <t>BOX TOPS</t>
  </si>
  <si>
    <t>SOUL DEEP -HQ-</t>
  </si>
  <si>
    <t>BRAINPOWER</t>
  </si>
  <si>
    <t>VERSCHIL MOET ER ZIJN -HQ</t>
  </si>
  <si>
    <t>BRAND NEW</t>
  </si>
  <si>
    <t>DEVIL AND GOD ARE.. -HQ-</t>
  </si>
  <si>
    <t>BREIJ CLAUDIA DE</t>
  </si>
  <si>
    <t>ALLES IS GOED -HQ-</t>
  </si>
  <si>
    <t>BRIDGEWATER DEE DEE</t>
  </si>
  <si>
    <t>DEE DEE'S FEATHERS -HQ-</t>
  </si>
  <si>
    <t>MEMPHIS... YES, I'M READY</t>
  </si>
  <si>
    <t>BRINSLEY SCHWARZ</t>
  </si>
  <si>
    <t>NERVOUS ON THE ROAD -HQ-</t>
  </si>
  <si>
    <t>BROKEN BELLS</t>
  </si>
  <si>
    <t>BROKEN BELLS -HQ-</t>
  </si>
  <si>
    <t>BROOD HERMAN</t>
  </si>
  <si>
    <t>BACK ON THE CORNER -CLRD-</t>
  </si>
  <si>
    <t>MY WAY:THE HITS -HQ-</t>
  </si>
  <si>
    <t>BROOD HERMAN &amp; HIS WILD</t>
  </si>
  <si>
    <t>SHPRITSZ -COLOURED-</t>
  </si>
  <si>
    <t>BROOD HERMAN &amp; HIS WILD ROMANCE</t>
  </si>
  <si>
    <t>CHA CHA -HQ-</t>
  </si>
  <si>
    <t>STREET -REMAST/GATEFOLD-</t>
  </si>
  <si>
    <t>BROTHERS JOHNSON</t>
  </si>
  <si>
    <t>RIGHT ON TIME -HQ-</t>
  </si>
  <si>
    <t>BROWN ERROL</t>
  </si>
  <si>
    <t>DUB EXPRESSION -HQ-</t>
  </si>
  <si>
    <t>DUBB EVERLASTING -HQ-</t>
  </si>
  <si>
    <t>BROWN RUTH</t>
  </si>
  <si>
    <t>ROCK &amp; ROLL</t>
  </si>
  <si>
    <t>BROWNE DUNCAN</t>
  </si>
  <si>
    <t>WILD PLACES -HQ-</t>
  </si>
  <si>
    <t>BRUBECK DAVE -QUARTET-</t>
  </si>
  <si>
    <t>COUNTDOWN:TIME IN OUTER..</t>
  </si>
  <si>
    <t>JAZZ GOES TO COLLEGE -HQ-</t>
  </si>
  <si>
    <t>TIME FURTHER OUT</t>
  </si>
  <si>
    <t>TIME OUT -HQ/REMAST-</t>
  </si>
  <si>
    <t>BRUUT!</t>
  </si>
  <si>
    <t>FIRE</t>
  </si>
  <si>
    <t>SUPERJAZZ -HQ-</t>
  </si>
  <si>
    <t>BUCKLEY JEFF</t>
  </si>
  <si>
    <t>GRACE EP'S -HQ-</t>
  </si>
  <si>
    <t>LP-BOXSET</t>
  </si>
  <si>
    <t>BUCKLEY TIM</t>
  </si>
  <si>
    <t>GREETINGS FROM L.A. -HQ-</t>
  </si>
  <si>
    <t>STARSAILOR -HQ-</t>
  </si>
  <si>
    <t>BUCKSHOT LEFONQUE</t>
  </si>
  <si>
    <t>MUSIC EVOLUTION</t>
  </si>
  <si>
    <t>BUILT TO SPILL</t>
  </si>
  <si>
    <t>KEEP IT LIKE A SECRET-HQ-</t>
  </si>
  <si>
    <t>BUNIATISHVILI KHATIA</t>
  </si>
  <si>
    <t>RACHMANINOFF PIANO CONCER</t>
  </si>
  <si>
    <t>BURGH CHRIS DE</t>
  </si>
  <si>
    <t>A BETTER WORLD -HQ-</t>
  </si>
  <si>
    <t>BURKE SOLOMON</t>
  </si>
  <si>
    <t>ROCK 'N SOUL -HQ-</t>
  </si>
  <si>
    <t>BUSH</t>
  </si>
  <si>
    <t>DECONSTRUCTED -HQ-</t>
  </si>
  <si>
    <t>BUSTA RHYMES</t>
  </si>
  <si>
    <t>GENESIS -HQ-</t>
  </si>
  <si>
    <t>BUTTERFIELD BLUES BAND</t>
  </si>
  <si>
    <t>EAST WEST -HQ-</t>
  </si>
  <si>
    <t>BUTTERFIELD PAUL -BLUES BAND-</t>
  </si>
  <si>
    <t>PAUL BUTTERFIELD.. -HQ-</t>
  </si>
  <si>
    <t>BUZZCOCKS</t>
  </si>
  <si>
    <t>SINGLES GOING STEADY -HQ-</t>
  </si>
  <si>
    <t>BYRDS</t>
  </si>
  <si>
    <t>FIFTH DIMENSION -HQ-</t>
  </si>
  <si>
    <t>GREATEST HITS -HQ-</t>
  </si>
  <si>
    <t>MR. TAMBOURINE MAN -HQ-</t>
  </si>
  <si>
    <t>NOTORIOUS BYRD.. -HQ-</t>
  </si>
  <si>
    <t>YOUNGER THAN.. -HQ-</t>
  </si>
  <si>
    <t>CACTUS</t>
  </si>
  <si>
    <t>CACTUS -HQ-</t>
  </si>
  <si>
    <t>ONE WAY...OR ANOTHER -HQ-</t>
  </si>
  <si>
    <t>CALE J.J.</t>
  </si>
  <si>
    <t>GRASSHOPPER</t>
  </si>
  <si>
    <t>NATURALLY -HQ-</t>
  </si>
  <si>
    <t>NUMBER TEN -HQ-</t>
  </si>
  <si>
    <t>OKIE</t>
  </si>
  <si>
    <t>TRAVEL LOG -HQ-</t>
  </si>
  <si>
    <t>TROUBADOUR -HQ-</t>
  </si>
  <si>
    <t>CALE JOHN</t>
  </si>
  <si>
    <t>FEAR -HQ-</t>
  </si>
  <si>
    <t>CALIFORNIA RANDY</t>
  </si>
  <si>
    <t>KAPT KOPTER AND THE FABUL</t>
  </si>
  <si>
    <t>CALL IT OFF</t>
  </si>
  <si>
    <t>ABANDONED -HQ/COLOURED-</t>
  </si>
  <si>
    <t>CALLIER TERRY</t>
  </si>
  <si>
    <t>FIRE ON ICE -HQ/INSERT-</t>
  </si>
  <si>
    <t>WHAT COLOR IS LOVE -HQ-</t>
  </si>
  <si>
    <t>CALVERT ROBERT</t>
  </si>
  <si>
    <t>CAPTAIN LOCKHEED AND..-HQ</t>
  </si>
  <si>
    <t>CAMEL</t>
  </si>
  <si>
    <t>MOONMADNESS -HQ/GATEFOLD-</t>
  </si>
  <si>
    <t>SNOW GOOSE</t>
  </si>
  <si>
    <t>CAMERATA RCO</t>
  </si>
  <si>
    <t>BACH GOLDBERG VARIATIONS</t>
  </si>
  <si>
    <t>CAMPBELL JOHN</t>
  </si>
  <si>
    <t>HOWLIN MERCY -HQ-</t>
  </si>
  <si>
    <t>CANTRELL JERRY</t>
  </si>
  <si>
    <t>DEGRADATION TRIP -HQ-</t>
  </si>
  <si>
    <t>CAPTAIN BEEFHEART</t>
  </si>
  <si>
    <t>MIRROR MAN SESSIONS -HQ-</t>
  </si>
  <si>
    <t>SAFE AS MILK -HQ/INSERT-</t>
  </si>
  <si>
    <t>CARAVAN</t>
  </si>
  <si>
    <t>CARNIVORE</t>
  </si>
  <si>
    <t>CARNIVORE -HQ/INSERT-</t>
  </si>
  <si>
    <t>CARPENTERS</t>
  </si>
  <si>
    <t>COLLECTED -HQ-</t>
  </si>
  <si>
    <t>CARTER REGINA</t>
  </si>
  <si>
    <t>ELLA: ACCENTUATE THE POSI</t>
  </si>
  <si>
    <t>CASH JOHNNY</t>
  </si>
  <si>
    <t>16 BIGGEST HITS -HQ-</t>
  </si>
  <si>
    <t>BITTER TEARS -HQ-</t>
  </si>
  <si>
    <t>EVERYBODY LOVES A NUT -HQ</t>
  </si>
  <si>
    <t>FABULOUS JOHNNY CASH -HQ-</t>
  </si>
  <si>
    <t>HELLO, I'M JOHNNY.. -HQ-</t>
  </si>
  <si>
    <t>CASH/NELSON/JENNINGS/KRIS</t>
  </si>
  <si>
    <t>HIGHWAYMAN -HQ/INSERT-</t>
  </si>
  <si>
    <t>HIGHWAYMAN 2 -HQ-</t>
  </si>
  <si>
    <t>CASTOR JIMMY -BUNCH-</t>
  </si>
  <si>
    <t>IT'S JUST BEGUN</t>
  </si>
  <si>
    <t>CATHERINE WHEEL</t>
  </si>
  <si>
    <t>CHROME -HQ/INSERT-</t>
  </si>
  <si>
    <t>FERMENT -HQ-</t>
  </si>
  <si>
    <t>CHAKACHAS</t>
  </si>
  <si>
    <t>CHAKACHAS -HQ-</t>
  </si>
  <si>
    <t>CHAMBERS BROTHERS</t>
  </si>
  <si>
    <t>TIME HAS COME</t>
  </si>
  <si>
    <t>CHARLES RAY</t>
  </si>
  <si>
    <t>AT NEWPORT -HQ-</t>
  </si>
  <si>
    <t>RAY CHARLES STORY..</t>
  </si>
  <si>
    <t>CHEAP TRICK</t>
  </si>
  <si>
    <t>AT BUDOKAN.. -HQ-</t>
  </si>
  <si>
    <t>CHERRY NENEH</t>
  </si>
  <si>
    <t>HOMEBREW-HQ/LTD/GATEFOLD-</t>
  </si>
  <si>
    <t>MAN</t>
  </si>
  <si>
    <t>CHICKEN SHACK</t>
  </si>
  <si>
    <t>40 BLUE FINGERS -HQ-</t>
  </si>
  <si>
    <t>40 BLUE FINGERS.. -CLRD-</t>
  </si>
  <si>
    <t>CHURCH</t>
  </si>
  <si>
    <t>STARFISH -HQ-</t>
  </si>
  <si>
    <t>CINDERELLA</t>
  </si>
  <si>
    <t>LONG COLD WINTER -HQ-</t>
  </si>
  <si>
    <t>NIGHT SONGS -HQ-</t>
  </si>
  <si>
    <t>CIVIL WARS</t>
  </si>
  <si>
    <t>CIVIL WARS -HQ/GATEFOLD-</t>
  </si>
  <si>
    <t>CKY</t>
  </si>
  <si>
    <t>CARVER CITY</t>
  </si>
  <si>
    <t>CLAW BOYS CLAW</t>
  </si>
  <si>
    <t>ANGELBITE -COLOURED/HQ-</t>
  </si>
  <si>
    <t>HITKILLERS -HQ-</t>
  </si>
  <si>
    <t>IT'S NOT ME, THE.. -HQ-</t>
  </si>
  <si>
    <t>SUGAR -COLOURED/HQ-</t>
  </si>
  <si>
    <t>COBHAM BILLY</t>
  </si>
  <si>
    <t>CROSSWINDS -HQ-</t>
  </si>
  <si>
    <t>SPECTRUM -HQ/GATEFOLD-</t>
  </si>
  <si>
    <t>COCKER JOE</t>
  </si>
  <si>
    <t>LIVE -HQ/GATEFOLD-</t>
  </si>
  <si>
    <t>MAD DOGS &amp; ENGLISHMEN-HQ-</t>
  </si>
  <si>
    <t>COHEN LEONARD</t>
  </si>
  <si>
    <t>DEAR HEATHER -HQ-</t>
  </si>
  <si>
    <t>DEATH OF A LADIES.. -HQ-</t>
  </si>
  <si>
    <t>FIELD COMMANDER TOUR..-HQ</t>
  </si>
  <si>
    <t>LIVE AT THE ISLE OF..</t>
  </si>
  <si>
    <t>LIVE SONGS -HQ/REMAST-</t>
  </si>
  <si>
    <t>NEW SKIN FOR THE.. -HQ-</t>
  </si>
  <si>
    <t>RECENT SONGS -HQ-</t>
  </si>
  <si>
    <t>SONGS FROM THE ROAD -HQ-</t>
  </si>
  <si>
    <t>COHEN LEONARD.=TRIBUTE=</t>
  </si>
  <si>
    <t>I'M YOUR FAN -HQ-</t>
  </si>
  <si>
    <t>COLEMAN ORNETTE</t>
  </si>
  <si>
    <t>CHAPPAQUA SUITE</t>
  </si>
  <si>
    <t>COLLINS SHIRLEY &amp; DOLLY</t>
  </si>
  <si>
    <t>ANTHEMS IN EDEN -HQ-</t>
  </si>
  <si>
    <t>COLOSSEUM</t>
  </si>
  <si>
    <t>THOSE WHO ARE.. -HQ-</t>
  </si>
  <si>
    <t>VALENTYNE SUITE</t>
  </si>
  <si>
    <t>COMMON LINNETS</t>
  </si>
  <si>
    <t>COMMON LINNETS -HQ-</t>
  </si>
  <si>
    <t>II -COLOURED/HQ/INSERT-</t>
  </si>
  <si>
    <t>II -HQ-</t>
  </si>
  <si>
    <t>COMUS</t>
  </si>
  <si>
    <t>FIRST UTTERANCE -HQ-</t>
  </si>
  <si>
    <t>CONLEY ARTHUR</t>
  </si>
  <si>
    <t>SWEET SOUL MUSIC -HQ-</t>
  </si>
  <si>
    <t>CONNICK HARRY -JR.-</t>
  </si>
  <si>
    <t>WHEN HARRY MET SALLY -HQ-</t>
  </si>
  <si>
    <t>COOKE SAM</t>
  </si>
  <si>
    <t>LIVE AT THE HARLEM.. -HQ-</t>
  </si>
  <si>
    <t>MR. SOUL -HQ/REMAST-</t>
  </si>
  <si>
    <t>MY KIND OF BLUES -REMAST-</t>
  </si>
  <si>
    <t>NIGHT BEAT -HQ-</t>
  </si>
  <si>
    <t>TWISTIN' THE NIGHT.. -HQ-</t>
  </si>
  <si>
    <t>COOPER ALICE</t>
  </si>
  <si>
    <t>FROM THE INSIDE -HQ-</t>
  </si>
  <si>
    <t>FROM THE INSIDE-COLOURED-</t>
  </si>
  <si>
    <t>HEY STOOPID -HQ/INSERT-</t>
  </si>
  <si>
    <t>LAST TEMPTATION -HQ-</t>
  </si>
  <si>
    <t>TRASH -HQ/INSERT-</t>
  </si>
  <si>
    <t>CORAL</t>
  </si>
  <si>
    <t>CORAL -HQ-</t>
  </si>
  <si>
    <t>MAGIC &amp; MEDICINE -HQ-</t>
  </si>
  <si>
    <t>ROOTS &amp; ECHOES -HQ-</t>
  </si>
  <si>
    <t>CORRS</t>
  </si>
  <si>
    <t>FORGIVEN, NOT.. -HQ-</t>
  </si>
  <si>
    <t>COSTELLO ELVIS</t>
  </si>
  <si>
    <t>DEEP DEAD BLUE-LIVE..-HQ-</t>
  </si>
  <si>
    <t>COUNTING CROWS</t>
  </si>
  <si>
    <t>UNDERWATER.. -COLOURED-</t>
  </si>
  <si>
    <t>COVAY DON</t>
  </si>
  <si>
    <t>SEE-SAW -HQ-</t>
  </si>
  <si>
    <t>COWBOY JUNKIES</t>
  </si>
  <si>
    <t>TRINITY SESSION -HQ-</t>
  </si>
  <si>
    <t>CRACKER</t>
  </si>
  <si>
    <t>KEROSENE HAT-HQ/GATEFOLD-</t>
  </si>
  <si>
    <t>CRANES</t>
  </si>
  <si>
    <t>FOREVER -HQ/INSERT-</t>
  </si>
  <si>
    <t>CRASH TEST DUMMIES</t>
  </si>
  <si>
    <t>GOD SHUFFLED HIS FEET-HQ-</t>
  </si>
  <si>
    <t>CREAM</t>
  </si>
  <si>
    <t>ROYAL ALBERT HALL 2005-HQ</t>
  </si>
  <si>
    <t>CRESPO ELVIS</t>
  </si>
  <si>
    <t>SUAVEMENTE -COLOURED-</t>
  </si>
  <si>
    <t>CRIMSON GLORY</t>
  </si>
  <si>
    <t>TRANSCENDENCE -HQ/INSERT-</t>
  </si>
  <si>
    <t>CROKER THEO</t>
  </si>
  <si>
    <t>ESCAPE VELOCITY</t>
  </si>
  <si>
    <t>CRUISE JULEE</t>
  </si>
  <si>
    <t>FLOATING INTO THE.. -HQ-</t>
  </si>
  <si>
    <t>CUBY &amp; BLIZZARDS</t>
  </si>
  <si>
    <t>DESOLATION -HQ-</t>
  </si>
  <si>
    <t>LIVE</t>
  </si>
  <si>
    <t>CULT</t>
  </si>
  <si>
    <t>BORN INTO THIS -COLOURED-</t>
  </si>
  <si>
    <t>CULTURE CLUB</t>
  </si>
  <si>
    <t>COLOUR BY NUMBERS -HQ-</t>
  </si>
  <si>
    <t>KISSING TO BE CLEVER -HQ-</t>
  </si>
  <si>
    <t>CUNIMONDO FRANK</t>
  </si>
  <si>
    <t>INTRODUCING LYNN.. -HQ-</t>
  </si>
  <si>
    <t>CUNIMONDO FRANK -TRIO-</t>
  </si>
  <si>
    <t>SAGITTARIUS -HQ/REMAST-</t>
  </si>
  <si>
    <t>CURE</t>
  </si>
  <si>
    <t>SEVENTEEN SECONDS -HQ-</t>
  </si>
  <si>
    <t>CYPRESS HILL</t>
  </si>
  <si>
    <t>LOS GRANDES EXITOS EN..</t>
  </si>
  <si>
    <t>STONED RAIDERS</t>
  </si>
  <si>
    <t>TEMPLES OF BOOM III -HQ-</t>
  </si>
  <si>
    <t>TILL DEATH DO US PART</t>
  </si>
  <si>
    <t>D.O.C.</t>
  </si>
  <si>
    <t>NO ONE CAN DO IT BETTER</t>
  </si>
  <si>
    <t>DAMAGEPLAN</t>
  </si>
  <si>
    <t>NEW FOUND POWER -COLOUR-</t>
  </si>
  <si>
    <t>DAS EFX</t>
  </si>
  <si>
    <t>DEAD SERIOUS -HQ/INSERT-</t>
  </si>
  <si>
    <t>DAVIS MILES</t>
  </si>
  <si>
    <t>AGHARTA -HQ/GATEFOLD-</t>
  </si>
  <si>
    <t>ASCENSEUR POUR.. -HQ-</t>
  </si>
  <si>
    <t>BIG FUN</t>
  </si>
  <si>
    <t>BITCHES BREW LIVE -HQ-</t>
  </si>
  <si>
    <t>BLACK BEAUTY</t>
  </si>
  <si>
    <t>DARK MAGUS -HQ/GATEFOLD-</t>
  </si>
  <si>
    <t>DOO-BOP -HQ-</t>
  </si>
  <si>
    <t>GET UP WITH IT -HQ-</t>
  </si>
  <si>
    <t>JACK JOHNSON -HQ-</t>
  </si>
  <si>
    <t>KIND OF BLUE -HQ/MONO-</t>
  </si>
  <si>
    <t>KIND OF BLUE-HQ/GATEFOLD-</t>
  </si>
  <si>
    <t>LIVE EVIL -HQ/GATEFOLD-</t>
  </si>
  <si>
    <t>MILES &amp; MONK AT.. -MONO-</t>
  </si>
  <si>
    <t>MILES AHEAD -HQ/MONO-</t>
  </si>
  <si>
    <t>MILESTONES -HQ-</t>
  </si>
  <si>
    <t>MILESTONES =MONO=</t>
  </si>
  <si>
    <t>NEFERTITI -HQ/REMAST-</t>
  </si>
  <si>
    <t>ON THE CORNER -HQ/REMAST-</t>
  </si>
  <si>
    <t>PORGY &amp; BESS -HQ/MONO-</t>
  </si>
  <si>
    <t>ROUND ABOUT MIDNIGHT -HQ-</t>
  </si>
  <si>
    <t>SKETCHES OF SPAIN -MONO-</t>
  </si>
  <si>
    <t>SOMEDAY MY PRINCE WILL..</t>
  </si>
  <si>
    <t>SOMEDAY MY PRINCE.. -HQ-</t>
  </si>
  <si>
    <t>WE WANT MILES -HQ-</t>
  </si>
  <si>
    <t>DAVIS MILES -QUINTET-</t>
  </si>
  <si>
    <t>MILES SMILES -HQ-</t>
  </si>
  <si>
    <t>DAVIS MILES/MARCUS MILLE</t>
  </si>
  <si>
    <t>SIESTA -DELUXE/HQ-</t>
  </si>
  <si>
    <t>DE DIJK</t>
  </si>
  <si>
    <t>GROEF -HQ/INSERT-</t>
  </si>
  <si>
    <t>DEACON BLUE</t>
  </si>
  <si>
    <t>RAINTOWN -HQ-</t>
  </si>
  <si>
    <t>DEAD OR ALIVE</t>
  </si>
  <si>
    <t>MAD, BAD, AND DANGEROUS TO KNOW</t>
  </si>
  <si>
    <t>YOUTHQUAKE -COLOURED-</t>
  </si>
  <si>
    <t>YOUTHQUAKE -HQ/INSERT-</t>
  </si>
  <si>
    <t>DEATH ANGEL</t>
  </si>
  <si>
    <t>ACT III -HQ/INSERT-</t>
  </si>
  <si>
    <t>DEATH CAB FOR CUTIE</t>
  </si>
  <si>
    <t>CODES AND KEYS -HQ-</t>
  </si>
  <si>
    <t>NARROW STAIRS -HQ-</t>
  </si>
  <si>
    <t>PLANS -HQ/GATEFOLD-</t>
  </si>
  <si>
    <t>DEEE-LITE</t>
  </si>
  <si>
    <t>WORLD CLIQUE -HQ-</t>
  </si>
  <si>
    <t>DEEP PURPLE</t>
  </si>
  <si>
    <t>PURPENDICULAR -HQ-</t>
  </si>
  <si>
    <t>SLAVES &amp; MASTERS -HQ-</t>
  </si>
  <si>
    <t>DEL THA FUNKEE HOMOSAPIEN</t>
  </si>
  <si>
    <t>I WISH MY BROTHER.. -HQ-</t>
  </si>
  <si>
    <t>DELANGE ILSE</t>
  </si>
  <si>
    <t>ILSE DELANGE-HQ/GATEFOLD-</t>
  </si>
  <si>
    <t>WORLD OF HURT</t>
  </si>
  <si>
    <t>WORLD OF HURT -COLOURED-</t>
  </si>
  <si>
    <t>DELEMARRE CHARL</t>
  </si>
  <si>
    <t>CHARL -EP- -10"/EP-</t>
  </si>
  <si>
    <t>DELFONICS</t>
  </si>
  <si>
    <t>LA LA MEANS I LOVE -HQ-</t>
  </si>
  <si>
    <t>DELINQUENT HABITS</t>
  </si>
  <si>
    <t>DELINQUENT HABITS -HQ-</t>
  </si>
  <si>
    <t>HERE COMES THE HORNS</t>
  </si>
  <si>
    <t>DEMON FUZZ</t>
  </si>
  <si>
    <t>AFREAKA! -HQ-</t>
  </si>
  <si>
    <t>DENVER JOHN.=TRIB=</t>
  </si>
  <si>
    <t>MUSIC IS YOU:A TRIBUTE-HQ</t>
  </si>
  <si>
    <t>DEODATO</t>
  </si>
  <si>
    <t>LOVE ISLAND -HQ/GATEFOLD-</t>
  </si>
  <si>
    <t>DEODATO EUMIR</t>
  </si>
  <si>
    <t>KNIGHTS OF FANTASY -HQ-</t>
  </si>
  <si>
    <t>DEPECHE MODE</t>
  </si>
  <si>
    <t>CONSTRUCTION TIME.. -HQ-</t>
  </si>
  <si>
    <t>SOME GREAT REWARD -HQ-</t>
  </si>
  <si>
    <t>SPEAK &amp; SPELL -HQ-</t>
  </si>
  <si>
    <t>DEUS</t>
  </si>
  <si>
    <t>ZEA -ANNIVERS-</t>
  </si>
  <si>
    <t>DEVIL'S ANVIL</t>
  </si>
  <si>
    <t>HARD ROCK FROM THE.. -HQ-</t>
  </si>
  <si>
    <t>DEVILLE WILLY</t>
  </si>
  <si>
    <t>COLLECTED -HQ/GATEFOLD-</t>
  </si>
  <si>
    <t>COME A LITTLE BIT.. -HQ-</t>
  </si>
  <si>
    <t>DI MEOLA AL</t>
  </si>
  <si>
    <t>ELEGANT GYPSY -HQ-</t>
  </si>
  <si>
    <t>LAND OF THE MIDNIGHT SUN</t>
  </si>
  <si>
    <t>DIAMOND &amp; THE PSYCHOTIC</t>
  </si>
  <si>
    <t>STUNTS, BLUNTS, &amp;.. -HQ-</t>
  </si>
  <si>
    <t>DIAMOND FIVE</t>
  </si>
  <si>
    <t>BRILLIANT! -HQ-</t>
  </si>
  <si>
    <t>DINNERSTEIN SIMONE</t>
  </si>
  <si>
    <t>MOZART IN HAVANA -HQ-</t>
  </si>
  <si>
    <t>DISPOSABLE HEROES OF HIPH</t>
  </si>
  <si>
    <t>HYPOCRISY IS THE.. -HQ-</t>
  </si>
  <si>
    <t>DIXON WILLIE</t>
  </si>
  <si>
    <t>I AM THE BLUES -HQ-</t>
  </si>
  <si>
    <t>POET OF THE BLUES -HQ-</t>
  </si>
  <si>
    <t>DJ KRUSH</t>
  </si>
  <si>
    <t>JAKU -HQ-</t>
  </si>
  <si>
    <t>MESSAGE AT THE DEPTH -HQ-</t>
  </si>
  <si>
    <t>ZEN -HQ-</t>
  </si>
  <si>
    <t>DOE MAAR</t>
  </si>
  <si>
    <t>4US -COLOURED-</t>
  </si>
  <si>
    <t>DOE DE DUB.. -COLOURED-</t>
  </si>
  <si>
    <t>DOE MAAR -COLOURED-</t>
  </si>
  <si>
    <t>DORIS DAY EN.. -COLOURED-</t>
  </si>
  <si>
    <t>SKUNK -COLOURED/HQ/LP+CD-</t>
  </si>
  <si>
    <t>DOG TIM</t>
  </si>
  <si>
    <t>PENICILLIN ON WAX -HQ-</t>
  </si>
  <si>
    <t>DOMINO FATS</t>
  </si>
  <si>
    <t>DORSEY LEE</t>
  </si>
  <si>
    <t>YES WE CAN -COLOURED-</t>
  </si>
  <si>
    <t>DOUWE BOB</t>
  </si>
  <si>
    <t>FOOL BAR -HQ-</t>
  </si>
  <si>
    <t>DOWNSET</t>
  </si>
  <si>
    <t>DO WE SPEAK A DEAD.. -HQ-</t>
  </si>
  <si>
    <t>DOWNSET -HQ/INSERT-</t>
  </si>
  <si>
    <t>DR. JOHN</t>
  </si>
  <si>
    <t>ANUTHA ZONE -HQ/GATEFOLD-</t>
  </si>
  <si>
    <t>CREOLE MOON</t>
  </si>
  <si>
    <t>DR. JOHN'S GUMBO -HQ-</t>
  </si>
  <si>
    <t>SUN MOON &amp; HERBS -HQ-</t>
  </si>
  <si>
    <t>DREAD MIKEY</t>
  </si>
  <si>
    <t>DREAD AT THE..-COLOURED-</t>
  </si>
  <si>
    <t>DREAM THEATER</t>
  </si>
  <si>
    <t>A CHANGE OF SEASONS -HQ-</t>
  </si>
  <si>
    <t>AWAKE -HQ-</t>
  </si>
  <si>
    <t>FALLING INTO.. -LTD/HQ-</t>
  </si>
  <si>
    <t>IMAGES AND WORDS -HQ-</t>
  </si>
  <si>
    <t>LIVE AT THE MARQUEE -LTD-</t>
  </si>
  <si>
    <t>METROPOLIS PART 2:.. -HQ-</t>
  </si>
  <si>
    <t>SIX DEGREES OF.. -HQ-</t>
  </si>
  <si>
    <t>TRAIN OF THOUGHT -HQ-</t>
  </si>
  <si>
    <t>WHEN DREAM AND DAY..-CLRD</t>
  </si>
  <si>
    <t>DRIFTERS</t>
  </si>
  <si>
    <t>SAVE THE LAST DANCE FOR..</t>
  </si>
  <si>
    <t>DUKE GEORGE</t>
  </si>
  <si>
    <t>MASTER OF THE GAME -HQ-</t>
  </si>
  <si>
    <t>DULFER CANDY</t>
  </si>
  <si>
    <t>TOGETHER -HQ/GATEFOLD-</t>
  </si>
  <si>
    <t>DUPREE SIMON &amp; BIG SOUND</t>
  </si>
  <si>
    <t>WITHOUT RESERVATIONS -HQ-</t>
  </si>
  <si>
    <t>DYLAN BOB</t>
  </si>
  <si>
    <t>BRANDEIS UNIVERSITY..-HQ-</t>
  </si>
  <si>
    <t>EMPIRE BURLESQUE -HQ-</t>
  </si>
  <si>
    <t>SLOW TRAIN COMING -HQ-</t>
  </si>
  <si>
    <t>WORLD GONE WRONG -HQ-</t>
  </si>
  <si>
    <t>EARTH &amp; FIRE</t>
  </si>
  <si>
    <t>GOLDEN YEARS OF DUTCH POP</t>
  </si>
  <si>
    <t>SONG OF THE MARCHING..-HQ</t>
  </si>
  <si>
    <t>EARTH WIND &amp; FIRE</t>
  </si>
  <si>
    <t>ALL 'N ALL -COLOURED-</t>
  </si>
  <si>
    <t>I AM -HQ-</t>
  </si>
  <si>
    <t>LAST DAYS AND TIME -HQ-</t>
  </si>
  <si>
    <t>EDMUNDS DAVE</t>
  </si>
  <si>
    <t>REPEAT WHEN NECESSARY</t>
  </si>
  <si>
    <t>EGGERSMAN MINCO &amp; THEODOOR BORGER &amp; MATHIAS EICK</t>
  </si>
  <si>
    <t>UNIFONY -HQ-</t>
  </si>
  <si>
    <t>EIGHT O EIGHT STATE</t>
  </si>
  <si>
    <t>DON SOLARIS -HQ-</t>
  </si>
  <si>
    <t>EX:EL -HQ/ANNIVERS-</t>
  </si>
  <si>
    <t>GORGEOUS -HQ-</t>
  </si>
  <si>
    <t>ELF</t>
  </si>
  <si>
    <t>TRYING TO BURN THE.. -HQ-</t>
  </si>
  <si>
    <t>ELLING KURT</t>
  </si>
  <si>
    <t>BEAUTIFUL DAY -HQ-</t>
  </si>
  <si>
    <t>QUESTIONS -HQ/GATEFOLD-</t>
  </si>
  <si>
    <t>ELLINGTON DUKE</t>
  </si>
  <si>
    <t>BLUES IN ORBIT -HQ-</t>
  </si>
  <si>
    <t>INDIGOS -HQ-</t>
  </si>
  <si>
    <t>ELOY</t>
  </si>
  <si>
    <t>ELOY -HQ/GATEFOLD-</t>
  </si>
  <si>
    <t>ESTEFAN GLORIA</t>
  </si>
  <si>
    <t>MI TIERRA -HQ-</t>
  </si>
  <si>
    <t>ETHERIDGE MELISSA</t>
  </si>
  <si>
    <t>MELISSA ETHERIDGE -COLOU</t>
  </si>
  <si>
    <t>ETHIOPIANS</t>
  </si>
  <si>
    <t>WOMAN CAPTURE MAN -CLRD-</t>
  </si>
  <si>
    <t>EUROPE</t>
  </si>
  <si>
    <t>FINAL COUNTDOWN -HQ-</t>
  </si>
  <si>
    <t>OUT OF THIS WORLD -COLOUR</t>
  </si>
  <si>
    <t>EVERLY BROTHERS</t>
  </si>
  <si>
    <t>VERY BEST OF -HQ-</t>
  </si>
  <si>
    <t>EVERYTHING BUT THE GIRL</t>
  </si>
  <si>
    <t>IDLEWILD -HQ-</t>
  </si>
  <si>
    <t>LANGUAGE OF LIFE -HQ-</t>
  </si>
  <si>
    <t>EXTREME</t>
  </si>
  <si>
    <t>III SIDES TO EVERY.. -HQ-</t>
  </si>
  <si>
    <t>PORNOGRAFFITTI -HQ-</t>
  </si>
  <si>
    <t>FAIRGROUND ATTRACTION</t>
  </si>
  <si>
    <t>FIRST OF A MILLION.. -HQ-</t>
  </si>
  <si>
    <t>FAITH NO MORE</t>
  </si>
  <si>
    <t>ALBUM OF THE YEAR -HQ-</t>
  </si>
  <si>
    <t>ANGEL DUST -HQ/GATEFOLD-</t>
  </si>
  <si>
    <t>INTRODUCE YOURSELF -HQ-</t>
  </si>
  <si>
    <t>KING FOR A DAY -HQ-</t>
  </si>
  <si>
    <t>REAL THING -HQ-</t>
  </si>
  <si>
    <t>FAME GEORGIE</t>
  </si>
  <si>
    <t>GOING HOME -HQ-</t>
  </si>
  <si>
    <t>FATAL FLOWERS</t>
  </si>
  <si>
    <t>PLEASURE GROUND -COLOURED</t>
  </si>
  <si>
    <t>YOUNGER DAYS -COLOURED-</t>
  </si>
  <si>
    <t>FEAR FACTORY</t>
  </si>
  <si>
    <t>OBSOLETE -COLOURED-</t>
  </si>
  <si>
    <t>FILA BRAZILLIA</t>
  </si>
  <si>
    <t>MAIM THAT TUNE -HQ-</t>
  </si>
  <si>
    <t>FILTER</t>
  </si>
  <si>
    <t>SHORT BUS</t>
  </si>
  <si>
    <t>FISHBONE</t>
  </si>
  <si>
    <t>TRUTH AND SOUL -HQ-</t>
  </si>
  <si>
    <t>FITZGERALD ELLA</t>
  </si>
  <si>
    <t>LULLABIES OF BIRDLAND-HQ-</t>
  </si>
  <si>
    <t>FLAMIN' GROOVIES</t>
  </si>
  <si>
    <t>SUPERSNAZZ -HQ-</t>
  </si>
  <si>
    <t>FLEDDY MELCULY</t>
  </si>
  <si>
    <t>HELGIE -COLOURED-</t>
  </si>
  <si>
    <t>FLEETWOOD MAC</t>
  </si>
  <si>
    <t>BLUES JAM IN CHICAGO..-HQ</t>
  </si>
  <si>
    <t>MR. WONDERFUL -HQ-</t>
  </si>
  <si>
    <t>PETER GREEN'S -HQ-</t>
  </si>
  <si>
    <t>PIOUS BIRD OF GOOD.. -HQ-</t>
  </si>
  <si>
    <t>FLYING BURRITO BROTHERS</t>
  </si>
  <si>
    <t>BURRITO DELUXE -HQ-</t>
  </si>
  <si>
    <t>FOCUS</t>
  </si>
  <si>
    <t>FOCUS 3</t>
  </si>
  <si>
    <t>HOCUS POCUS/BEST OF..-HQ-</t>
  </si>
  <si>
    <t>MOVING WAVES -HQ-</t>
  </si>
  <si>
    <t>SHIP OF MEMORIES</t>
  </si>
  <si>
    <t>FOOL</t>
  </si>
  <si>
    <t>FOOL -COLOURED-</t>
  </si>
  <si>
    <t>FOREIGNER</t>
  </si>
  <si>
    <t>4 -HQ-</t>
  </si>
  <si>
    <t>AGENT PROVOCATEUR</t>
  </si>
  <si>
    <t>FOREST</t>
  </si>
  <si>
    <t>FULL CIRCLE -HQ/GATEFOLD-</t>
  </si>
  <si>
    <t>FOSTER JENKINS FLORENCE</t>
  </si>
  <si>
    <t>TRULY UNFORGETTABLE..-HQ-</t>
  </si>
  <si>
    <t>FOUNTAINS OF WAYNE</t>
  </si>
  <si>
    <t>FOUNTAINS OF WAYNE -HQ-</t>
  </si>
  <si>
    <t>FOUR NON BLONDES</t>
  </si>
  <si>
    <t>BIGGER, BETTER,.. -HQ-</t>
  </si>
  <si>
    <t>FRANKIE GOES TO HOLLYWOOD</t>
  </si>
  <si>
    <t>LIVERPOOL</t>
  </si>
  <si>
    <t>WELCOME TO THE.. -HQ-</t>
  </si>
  <si>
    <t>FRANKLIN ARETHA</t>
  </si>
  <si>
    <t>ELECTRIFYING ARETHA</t>
  </si>
  <si>
    <t>SOUL SISTER =REMASTERED=</t>
  </si>
  <si>
    <t>FRATELLIS</t>
  </si>
  <si>
    <t>COSTELLO MUSIC -HQ-</t>
  </si>
  <si>
    <t>FREE</t>
  </si>
  <si>
    <t>FIRE AND WATER -HQ-</t>
  </si>
  <si>
    <t>FREE -HQ-</t>
  </si>
  <si>
    <t>FREUR</t>
  </si>
  <si>
    <t>DOOT DOOT -HQ-</t>
  </si>
  <si>
    <t>FRISELL BILL</t>
  </si>
  <si>
    <t>GUITAR IN THE SPACE..-HQ-</t>
  </si>
  <si>
    <t>MUSIC IS -HQ/GATEFOLD-</t>
  </si>
  <si>
    <t>WHEN YOU WISH UPON.. -HQ-</t>
  </si>
  <si>
    <t>FROU FROU</t>
  </si>
  <si>
    <t>DETAILS -HQ-</t>
  </si>
  <si>
    <t>FRUUPP</t>
  </si>
  <si>
    <t>FUTURE LEGENDS -HQ-</t>
  </si>
  <si>
    <t>FU-SCHNICKENS</t>
  </si>
  <si>
    <t>F.U. 'DON'T TAKE.. -HQ-</t>
  </si>
  <si>
    <t>NERVOUS BREAKDOWN -HQ-</t>
  </si>
  <si>
    <t>FUN LOVIN' CRIMINALS</t>
  </si>
  <si>
    <t>COME FIND YOURSELF -HQ-</t>
  </si>
  <si>
    <t>FUNK FACTORY</t>
  </si>
  <si>
    <t>FUNK FACTORY -HQ-</t>
  </si>
  <si>
    <t>FUNKDOOBIEST</t>
  </si>
  <si>
    <t>BROTHAS DOOBIE</t>
  </si>
  <si>
    <t>WHICH DOOBIE U B ? -HQ-</t>
  </si>
  <si>
    <t>G. LOVE &amp; SPECIAL SAUCE</t>
  </si>
  <si>
    <t>YEAH, IT'S THAT EASY -HQ-</t>
  </si>
  <si>
    <t>G3</t>
  </si>
  <si>
    <t>LIVE IN TOKYO -HQ-</t>
  </si>
  <si>
    <t>GABRIEL PETER</t>
  </si>
  <si>
    <t>SCRATCH MY BACK/AND..</t>
  </si>
  <si>
    <t>GARE DU NORD</t>
  </si>
  <si>
    <t>FRESH FROM THE CAN -CLRD-</t>
  </si>
  <si>
    <t>RENDEZVOUS 8:02 -COLOURED</t>
  </si>
  <si>
    <t>SEX 'N JAZZ -HQ-</t>
  </si>
  <si>
    <t>GAYE MARVIN</t>
  </si>
  <si>
    <t>MIDNIGHT LOVE -HQ-</t>
  </si>
  <si>
    <t>GEORGE LOWELL</t>
  </si>
  <si>
    <t>THANKS I'LL EAT IT HERE</t>
  </si>
  <si>
    <t>GERRY &amp; THE PACEMAKERS</t>
  </si>
  <si>
    <t>BEST OF -HQ-</t>
  </si>
  <si>
    <t>GET CAPE WEAR CAPE FLY</t>
  </si>
  <si>
    <t>GETZ STAN -QUARTET-</t>
  </si>
  <si>
    <t>GETZ AU GO GO -HQ-</t>
  </si>
  <si>
    <t>GHOSTFACE KILLAH</t>
  </si>
  <si>
    <t>BULLETPROOF WALLETS</t>
  </si>
  <si>
    <t>IRONMAN -HQ/GATEFOLD-</t>
  </si>
  <si>
    <t>GIERSBERGEN ANNEKE VAN</t>
  </si>
  <si>
    <t>IN YOUR ROOM -HQ-</t>
  </si>
  <si>
    <t>PURE AIR -HQ-</t>
  </si>
  <si>
    <t>GILLAN</t>
  </si>
  <si>
    <t>GLORY ROAD</t>
  </si>
  <si>
    <t>GIOVANCA</t>
  </si>
  <si>
    <t>SUBWAY SILENCE -HQ-</t>
  </si>
  <si>
    <t>GLASS PHILIP</t>
  </si>
  <si>
    <t>GLASSWORKS -HQ-</t>
  </si>
  <si>
    <t>PHOTOGRAPHER -HQ-</t>
  </si>
  <si>
    <t>SOLO PIANO -HQ-</t>
  </si>
  <si>
    <t>SONGS FROM THE.. -HQ-</t>
  </si>
  <si>
    <t>GLASSJAW</t>
  </si>
  <si>
    <t>WORSHIP AND TRIBUTE -HQ-</t>
  </si>
  <si>
    <t>GOLDEN EARRING</t>
  </si>
  <si>
    <t>BLOODY BUCCANEERS -HQ-</t>
  </si>
  <si>
    <t>MILLBROOK USA -COLOURED-</t>
  </si>
  <si>
    <t>MOONTAN -HQ/GATEFOLD-</t>
  </si>
  <si>
    <t>NAKED II-COLOURED/INSERT-</t>
  </si>
  <si>
    <t>NAKED TRUTH -HQ-</t>
  </si>
  <si>
    <t>THE HAGUE</t>
  </si>
  <si>
    <t>TITS 'N ASS -HQ-</t>
  </si>
  <si>
    <t>GOV'T MULE</t>
  </si>
  <si>
    <t>LIFE BEFORE INSANITY -HQ-</t>
  </si>
  <si>
    <t>GOVAERT JACQUELINE</t>
  </si>
  <si>
    <t>LIGHTHEARTED YEARS -HQ-</t>
  </si>
  <si>
    <t>GRAHAM CENTRAL STATION</t>
  </si>
  <si>
    <t>MIRROR -HQ-</t>
  </si>
  <si>
    <t>GRAND FUNK RAILROAD</t>
  </si>
  <si>
    <t>CLOSER TO HOME -HQ-</t>
  </si>
  <si>
    <t>GRAVY TRAIN</t>
  </si>
  <si>
    <t>STAIRCASE TO THE DAY</t>
  </si>
  <si>
    <t>GRAY MACY</t>
  </si>
  <si>
    <t>ON HOW LIFE IS -HQ-</t>
  </si>
  <si>
    <t>GREEN PETER</t>
  </si>
  <si>
    <t>IN THE SKIES -HQ-</t>
  </si>
  <si>
    <t>GRIM REAPER</t>
  </si>
  <si>
    <t>SEE YOU IN HELL -HQ-</t>
  </si>
  <si>
    <t>GROOVE ARMADA</t>
  </si>
  <si>
    <t>LOVEBOX -COLOURED-</t>
  </si>
  <si>
    <t>SOUNDBOY ROCK -COLOURED-</t>
  </si>
  <si>
    <t>GROUP 1850</t>
  </si>
  <si>
    <t>AGEMO'S TRIP TO.. -HQ-</t>
  </si>
  <si>
    <t>GRUPPO SPORTIVO</t>
  </si>
  <si>
    <t>BACK TO 78</t>
  </si>
  <si>
    <t>GUESS WHO</t>
  </si>
  <si>
    <t>AMERICAN WOMAN -HQ-</t>
  </si>
  <si>
    <t>GUTHRIE WOODY</t>
  </si>
  <si>
    <t>DUST BOWL BALLADS -HQ-</t>
  </si>
  <si>
    <t>GUY BUDDY</t>
  </si>
  <si>
    <t>BLUES SINGER-HQ/GATEFOLD-</t>
  </si>
  <si>
    <t>BRING 'EM IN -HQ-</t>
  </si>
  <si>
    <t>LIVING PROOF -HQ/REISSUE-</t>
  </si>
  <si>
    <t>SWEET TEA -HQ-</t>
  </si>
  <si>
    <t>GUY BUDDY &amp; JUNIOR WELLS</t>
  </si>
  <si>
    <t>PLAY THE BLUES -HQ-</t>
  </si>
  <si>
    <t>HAMEL WOUTER</t>
  </si>
  <si>
    <t>POMPADOUR -HQ-</t>
  </si>
  <si>
    <t>HANCOCK HERBIE</t>
  </si>
  <si>
    <t>DEATH WISH -HQ-</t>
  </si>
  <si>
    <t>HEADHUNTERS.. -HQ-</t>
  </si>
  <si>
    <t>SECRETS -HQ-</t>
  </si>
  <si>
    <t>SEXTANT -HQ-</t>
  </si>
  <si>
    <t>SUNLIGHT -HQ/INSERT-</t>
  </si>
  <si>
    <t>THRUST =REMASTERED= -HQ-</t>
  </si>
  <si>
    <t>HARPER ROY</t>
  </si>
  <si>
    <t>RETURN OF THE SOPHISTICAT</t>
  </si>
  <si>
    <t>HARRIS CALVIN</t>
  </si>
  <si>
    <t>READY FOR THE WEEKEND-HQ-</t>
  </si>
  <si>
    <t>HARRIS EDDIE</t>
  </si>
  <si>
    <t>SILVER CYCLES -HQ-</t>
  </si>
  <si>
    <t>HART BETH</t>
  </si>
  <si>
    <t>SCREAMIN' FOR MY -HQ-</t>
  </si>
  <si>
    <t>SCREAMIN' FOR MY.. -CLRD-</t>
  </si>
  <si>
    <t>HATHAWAY DONNY</t>
  </si>
  <si>
    <t>COME BACK CHARLESTON BLUE</t>
  </si>
  <si>
    <t>HAWKINS JAY -SCREAMIN'-</t>
  </si>
  <si>
    <t>AT HOME WITH.. -HQ-</t>
  </si>
  <si>
    <t>HAY BARRY</t>
  </si>
  <si>
    <t>ONLY PARROTS,FROGS.. -HQ-</t>
  </si>
  <si>
    <t>HAZES ANDRE</t>
  </si>
  <si>
    <t>HAZES -HQ-</t>
  </si>
  <si>
    <t>HEADHUNTERS</t>
  </si>
  <si>
    <t>STRAIGHT FROM THE GATE</t>
  </si>
  <si>
    <t>HEALEY JEFF</t>
  </si>
  <si>
    <t>FEEL THIS -HQ-</t>
  </si>
  <si>
    <t>HEART</t>
  </si>
  <si>
    <t>BEBE LE STRANGE -HQ-</t>
  </si>
  <si>
    <t>FANATIC -HQ-</t>
  </si>
  <si>
    <t>HELP YOURSELF</t>
  </si>
  <si>
    <t>HELP YOURSELF -HQ-</t>
  </si>
  <si>
    <t>HENDRIX JIMI</t>
  </si>
  <si>
    <t>LIVE AT BERKELEY -HQ-</t>
  </si>
  <si>
    <t>HENDRIX JIMI -EXPERIENCE</t>
  </si>
  <si>
    <t>ARE YOU EXPERIENCED -HQ-</t>
  </si>
  <si>
    <t>MIAMI POP FESTIVAL -HQ-</t>
  </si>
  <si>
    <t>HENDRIX JIMI.=TRIBUTE=</t>
  </si>
  <si>
    <t>STONE FREE -HQ-</t>
  </si>
  <si>
    <t>HENRY JOE</t>
  </si>
  <si>
    <t>SHUFFLETOWN -HQ/INSERT-</t>
  </si>
  <si>
    <t>HEPTONES</t>
  </si>
  <si>
    <t>MEET THE NOW.. -HQ-</t>
  </si>
  <si>
    <t>HERMAN BENJAMIN</t>
  </si>
  <si>
    <t>BUGHOUSE -COLOURED-</t>
  </si>
  <si>
    <t>CAMPERT -LTD-</t>
  </si>
  <si>
    <t>PROJECT S -COLOURED-</t>
  </si>
  <si>
    <t>TROUBLE -COLOURED-</t>
  </si>
  <si>
    <t>HIATT JOHN</t>
  </si>
  <si>
    <t>HIATUS KAIYOTE</t>
  </si>
  <si>
    <t>CHOOSE YOUR WEAPON -HQ-</t>
  </si>
  <si>
    <t>RECALIBRATIONS.. -HQ-</t>
  </si>
  <si>
    <t>TAWK TOMAHAWK -HQ-</t>
  </si>
  <si>
    <t>HILL LAURYN</t>
  </si>
  <si>
    <t>MTV UNPLUGGED NO.2.0</t>
  </si>
  <si>
    <t>HIM</t>
  </si>
  <si>
    <t>XX: TWO DECADES OF LOVE..</t>
  </si>
  <si>
    <t>HOEKE</t>
  </si>
  <si>
    <t>LEGACY -HQ/INSERT-</t>
  </si>
  <si>
    <t>HOLE</t>
  </si>
  <si>
    <t>CELEBRITY SKIN -HQ-</t>
  </si>
  <si>
    <t>HOOBASTANK</t>
  </si>
  <si>
    <t>HOOBASTANK -COLOURED-</t>
  </si>
  <si>
    <t>THE REASON</t>
  </si>
  <si>
    <t>HOOKER JOHN LEE</t>
  </si>
  <si>
    <t>DON'T TURN ME FROM.. -HQ-</t>
  </si>
  <si>
    <t>HOUSE OF THE BLUES -HQ-</t>
  </si>
  <si>
    <t>NEVER GET OUT OF.. -HQ-</t>
  </si>
  <si>
    <t>HOOVERPHONIC</t>
  </si>
  <si>
    <t>A NEW STEREOPHONIC.. -HQ-</t>
  </si>
  <si>
    <t>BLUE WONDER POWER.. -HQ-</t>
  </si>
  <si>
    <t>JACKIE CANE -HQ-</t>
  </si>
  <si>
    <t>MAGNIFICENT TREE -HQ-</t>
  </si>
  <si>
    <t>HORN TREVOR</t>
  </si>
  <si>
    <t>REFLECTION -COLOURED-</t>
  </si>
  <si>
    <t>HOT TUNA</t>
  </si>
  <si>
    <t>PAIR A DICE FOUND -HQ-</t>
  </si>
  <si>
    <t>HOUSE OF PAIN</t>
  </si>
  <si>
    <t>FINE MALT LYRICS -HQ-</t>
  </si>
  <si>
    <t>SAME AS IT EVER WAS -HQ-</t>
  </si>
  <si>
    <t>HOUSE SON</t>
  </si>
  <si>
    <t>FATHER OF FOLK BLUES -HQ-</t>
  </si>
  <si>
    <t>HOWLIN' WOLF</t>
  </si>
  <si>
    <t>ROCKIN' CHAIR ALBUM -HQ-</t>
  </si>
  <si>
    <t>HOWLING BELLS</t>
  </si>
  <si>
    <t>LOUDEST ENGINE -HQ-</t>
  </si>
  <si>
    <t>HUBBARD FREDDIE</t>
  </si>
  <si>
    <t>A SOUL EXPERIMENT -HQ-</t>
  </si>
  <si>
    <t>HUGHES &amp; THRALL</t>
  </si>
  <si>
    <t>HUGHES &amp; THRALL -HQ-</t>
  </si>
  <si>
    <t>I ROY</t>
  </si>
  <si>
    <t>PRESENTING I ROY -HQ-</t>
  </si>
  <si>
    <t>ICE-T</t>
  </si>
  <si>
    <t>ICEBERG/FREEDOM OF.. -HQ-</t>
  </si>
  <si>
    <t>IDLE RACE</t>
  </si>
  <si>
    <t>BIRTHDAY PARTY -HQ-</t>
  </si>
  <si>
    <t>IDLEWILD</t>
  </si>
  <si>
    <t>100 BROKEN WINDOWS -HQ-</t>
  </si>
  <si>
    <t>HOPE IS IMPORTANT -HQ-</t>
  </si>
  <si>
    <t>IMBRUGLIA NATALIE</t>
  </si>
  <si>
    <t>LEFT OF THE MIDDLE</t>
  </si>
  <si>
    <t>IN THE VALLEY BELOW</t>
  </si>
  <si>
    <t>BELT</t>
  </si>
  <si>
    <t>INCREDIBLE STRING BAND</t>
  </si>
  <si>
    <t>INCREDIBLE STRING.. -HQ-</t>
  </si>
  <si>
    <t>INCUBUS</t>
  </si>
  <si>
    <t>A CROW LEFT OF THE MURDER</t>
  </si>
  <si>
    <t>LIGHT GRENADES</t>
  </si>
  <si>
    <t>MAKE YOURSELF -HQ-</t>
  </si>
  <si>
    <t>MORNING VIEW</t>
  </si>
  <si>
    <t>SCIENCE</t>
  </si>
  <si>
    <t>INDIA ARIE</t>
  </si>
  <si>
    <t>VOYAGE TO INDIA -HQ-</t>
  </si>
  <si>
    <t>INDIGO GIRLS</t>
  </si>
  <si>
    <t>INDIGO GIRLS -HQ-</t>
  </si>
  <si>
    <t>ISRAEL VIBRATION</t>
  </si>
  <si>
    <t>SAME SONG -HQ-</t>
  </si>
  <si>
    <t>JACKSON JOE</t>
  </si>
  <si>
    <t>LIVE 1980/1986 -HQ-</t>
  </si>
  <si>
    <t>JACKSON MICHAEL</t>
  </si>
  <si>
    <t>DANGEROUS -HQ/REMAST-</t>
  </si>
  <si>
    <t>JAMIROQUAI</t>
  </si>
  <si>
    <t>EMERGENCY ON PLANET..-HQ-</t>
  </si>
  <si>
    <t>RETURN OF THE SPACE..-HQ-</t>
  </si>
  <si>
    <t>TRAVELLING WITHOUT.. -HQ-</t>
  </si>
  <si>
    <t>JARREAU AL</t>
  </si>
  <si>
    <t>BREAKIN' AWAY -HQ-</t>
  </si>
  <si>
    <t>JAYHAWKS</t>
  </si>
  <si>
    <t>SMILE -HQ/GATEFOLD-</t>
  </si>
  <si>
    <t>JEFFERSON AIRPLANE</t>
  </si>
  <si>
    <t>AFTER BATHING AT.. -HQ-</t>
  </si>
  <si>
    <t>BLESS IST POINTED LITTLE HEAD</t>
  </si>
  <si>
    <t>CROWN OF CREATION -HQ-</t>
  </si>
  <si>
    <t>TAKES OFF -HQ-</t>
  </si>
  <si>
    <t>VOLUNTEERS -HQ/GATEFOLD-</t>
  </si>
  <si>
    <t>JEFFERSON STARSHIP</t>
  </si>
  <si>
    <t>BLOWS AGAINST THE.. -HQ-</t>
  </si>
  <si>
    <t>JENNINGS WAYLON</t>
  </si>
  <si>
    <t>RAMBLIN' MAN -HQ-</t>
  </si>
  <si>
    <t>JET</t>
  </si>
  <si>
    <t>GET BORN -HQ-</t>
  </si>
  <si>
    <t>JOBRIATH</t>
  </si>
  <si>
    <t>JOBRIATH -COLOURED/HQ-</t>
  </si>
  <si>
    <t>JODY GRIND</t>
  </si>
  <si>
    <t>FAR CANAL -HQ-</t>
  </si>
  <si>
    <t>JOEL BILLY</t>
  </si>
  <si>
    <t>52ND STREET -HQ-</t>
  </si>
  <si>
    <t>AN INNOCENT MAN</t>
  </si>
  <si>
    <t>STRANGER -HQ-</t>
  </si>
  <si>
    <t>STREETLIFE SERENADE</t>
  </si>
  <si>
    <t>TURNSTILES -HQ-</t>
  </si>
  <si>
    <t>JOHNSON ROBERT</t>
  </si>
  <si>
    <t>KING OF THE DELTA.. -HQ-</t>
  </si>
  <si>
    <t>JOPLIN JANIS</t>
  </si>
  <si>
    <t>BIG BROTHER &amp; THE HOLDING</t>
  </si>
  <si>
    <t>CHEAP THRILLS -HQ-</t>
  </si>
  <si>
    <t>I GOT DEM OL'.. -HQ-</t>
  </si>
  <si>
    <t>PEARL =REMASTERED=</t>
  </si>
  <si>
    <t>JOSEPH MARGIE</t>
  </si>
  <si>
    <t>MARGIE JOSEPH -HQ-</t>
  </si>
  <si>
    <t>JOURNEY</t>
  </si>
  <si>
    <t>GREATEST HITS VOL.1 -HQ-</t>
  </si>
  <si>
    <t>GREATEST HITS VOL.2</t>
  </si>
  <si>
    <t>JUICY LUCY</t>
  </si>
  <si>
    <t>JUICY LUCY -HQ/GATEFOLD-</t>
  </si>
  <si>
    <t>JULY</t>
  </si>
  <si>
    <t>JULY -HQ-</t>
  </si>
  <si>
    <t>K'S CHOICE</t>
  </si>
  <si>
    <t>ALMOST HAPPY-HQ/GATEFOLD-</t>
  </si>
  <si>
    <t>COCOON CRASH -HQ-</t>
  </si>
  <si>
    <t>GREAT SUBCONSCIOUS.. -HQ-</t>
  </si>
  <si>
    <t>PARADISE IN ME -ETCHED-</t>
  </si>
  <si>
    <t>KANE</t>
  </si>
  <si>
    <t>AS LONG AS YOU.. -HQ-</t>
  </si>
  <si>
    <t>SO GLAD YOU MADE IT -HQ-</t>
  </si>
  <si>
    <t>KANSAS</t>
  </si>
  <si>
    <t>KANSAS -COLOURED/HQ-</t>
  </si>
  <si>
    <t>LEFTOVERTURE -HQ-</t>
  </si>
  <si>
    <t>POINT OF KNOW RETURN -HQ-</t>
  </si>
  <si>
    <t>SONG FOR AMERICA -HQ-</t>
  </si>
  <si>
    <t>KAYAK</t>
  </si>
  <si>
    <t>KEB'MO'</t>
  </si>
  <si>
    <t>DOOR -HQ-</t>
  </si>
  <si>
    <t>JUST LIKE YOU -HQ-</t>
  </si>
  <si>
    <t>KEB'MO' -HQ-</t>
  </si>
  <si>
    <t>KEEP IT SIMPLE -HQ-</t>
  </si>
  <si>
    <t>MARTIN SCORSESE PRESENTS.</t>
  </si>
  <si>
    <t>KELIS</t>
  </si>
  <si>
    <t>LIVE FROM.. -LTD-</t>
  </si>
  <si>
    <t>KENSINGTON</t>
  </si>
  <si>
    <t>CONTROL</t>
  </si>
  <si>
    <t>CONTROL LIVE -HQ-</t>
  </si>
  <si>
    <t>RIVALS -LP+CD/HQ-</t>
  </si>
  <si>
    <t>KILLING JOKE</t>
  </si>
  <si>
    <t>NIGHT TIME -HQ/REMAST-</t>
  </si>
  <si>
    <t>KING B.B.</t>
  </si>
  <si>
    <t>LIVE AT SAN QUENTIN</t>
  </si>
  <si>
    <t>KING BEN E.</t>
  </si>
  <si>
    <t>DON'T PLAY THAT SONG -HQ-</t>
  </si>
  <si>
    <t>SPANISH HARLEM -HQ-</t>
  </si>
  <si>
    <t>KING CAROLE</t>
  </si>
  <si>
    <t>LIVING ROOM TOUR -HQ-</t>
  </si>
  <si>
    <t>LOVE MAKES THE WORLD -HQ-</t>
  </si>
  <si>
    <t>PEARLS: SONGS OF.. -HQ-</t>
  </si>
  <si>
    <t>SIMPLE THINGS -HQ-</t>
  </si>
  <si>
    <t>TAPESTRY: LIVE IN.. -HQ-</t>
  </si>
  <si>
    <t>TOUCH THE SKY -HQ-</t>
  </si>
  <si>
    <t>WELCOME HOME -HQ-</t>
  </si>
  <si>
    <t>KING CURTIS</t>
  </si>
  <si>
    <t>LIVE AT FILLMORE.. -HQ-</t>
  </si>
  <si>
    <t>KING DIAMOND</t>
  </si>
  <si>
    <t>ABIGAIL -HQ-</t>
  </si>
  <si>
    <t>KING FREDDIE</t>
  </si>
  <si>
    <t>MY FEELING FOR THE.. -HQ-</t>
  </si>
  <si>
    <t>KINGS OF LEON</t>
  </si>
  <si>
    <t>AHA SHAKE.. -HQ-</t>
  </si>
  <si>
    <t>KINGSTONIANS</t>
  </si>
  <si>
    <t>SUFFERER -HQ-</t>
  </si>
  <si>
    <t>KNIGHT AREA</t>
  </si>
  <si>
    <t>HEAVEN AND BEYOND -HQ-</t>
  </si>
  <si>
    <t>KOOL &amp; THE GANG</t>
  </si>
  <si>
    <t>KOOL KEITH</t>
  </si>
  <si>
    <t>BLACK ELVIS/LOST IN..-HQ-</t>
  </si>
  <si>
    <t>KOOTEN VAN &amp; DE BIE</t>
  </si>
  <si>
    <t>DE BLIJVERS -HQ/GATEFOLD-</t>
  </si>
  <si>
    <t>KORN</t>
  </si>
  <si>
    <t>FOLLOW THE LEADER -HQ-</t>
  </si>
  <si>
    <t>ISSUES -HQ-</t>
  </si>
  <si>
    <t>KORN -HQ-</t>
  </si>
  <si>
    <t>LIFE IS PEACHY -HQ-</t>
  </si>
  <si>
    <t>PATH OF TOTALITY -COLOUR-</t>
  </si>
  <si>
    <t>TAKE A LOOK IN THE.. -HQ-</t>
  </si>
  <si>
    <t>UNTOUCHABLES -HQ-</t>
  </si>
  <si>
    <t>KRISTOFFERSON KRIS</t>
  </si>
  <si>
    <t>KRISTOFFERSON -HQ-</t>
  </si>
  <si>
    <t>KRS ONE</t>
  </si>
  <si>
    <t>RETURN OF THE BOOM.. -HQ-</t>
  </si>
  <si>
    <t>KULA SHAKER</t>
  </si>
  <si>
    <t>PEASANTS, PIGS &amp;.. -HQ-</t>
  </si>
  <si>
    <t>LAMB</t>
  </si>
  <si>
    <t>BACKSPACE UNWIND -LP+CD-</t>
  </si>
  <si>
    <t>FEAR OF FOURS -HQ-</t>
  </si>
  <si>
    <t>LAMB -HQ/BONUS TR/INSERT-</t>
  </si>
  <si>
    <t>LANOIS DANIEL</t>
  </si>
  <si>
    <t>FOR THE BEAUTY OF WYNONA</t>
  </si>
  <si>
    <t>LATEEF YUSEF</t>
  </si>
  <si>
    <t>BLUE YUSEF LATEEF</t>
  </si>
  <si>
    <t>LAVIGNE AVRIL</t>
  </si>
  <si>
    <t>AVRIL LAVIGNE -HQ-</t>
  </si>
  <si>
    <t>BEST DAMN THING -HQ-</t>
  </si>
  <si>
    <t>GOODBYE LULLABY -HQ-</t>
  </si>
  <si>
    <t>LET GO -HQ-</t>
  </si>
  <si>
    <t>UNDER MY SKIN -HQ-</t>
  </si>
  <si>
    <t>LEE AMOS</t>
  </si>
  <si>
    <t>AMOS LEE</t>
  </si>
  <si>
    <t>LEEUW PAUL DE</t>
  </si>
  <si>
    <t>DE LEEUW ZINGT LONG</t>
  </si>
  <si>
    <t>LEFT BANKE</t>
  </si>
  <si>
    <t>WALK AWAY RENEE/PRETTY..</t>
  </si>
  <si>
    <t>LEFTFIELD</t>
  </si>
  <si>
    <t>RHYTHM AND STEALTH</t>
  </si>
  <si>
    <t>LEGEND JOHN</t>
  </si>
  <si>
    <t>GET LIFTED</t>
  </si>
  <si>
    <t>LEMONHEADS</t>
  </si>
  <si>
    <t>COME ON FEEL THE.. -HQ-</t>
  </si>
  <si>
    <t>IT'S A SHAME ABOUT RAY</t>
  </si>
  <si>
    <t>LENYA LOTTE</t>
  </si>
  <si>
    <t>WEILL: DIE..</t>
  </si>
  <si>
    <t>LEON CRAIG</t>
  </si>
  <si>
    <t>BACH TO MOOG</t>
  </si>
  <si>
    <t>LEVEL 42</t>
  </si>
  <si>
    <t>LEWIS HUEY &amp; NEWS</t>
  </si>
  <si>
    <t>LEWIS RAMSEY</t>
  </si>
  <si>
    <t>SUN GODDESS -HQ-</t>
  </si>
  <si>
    <t>LIEBRAND BEN</t>
  </si>
  <si>
    <t>ICONIC GROOVE</t>
  </si>
  <si>
    <t>LIFE OF AGONY</t>
  </si>
  <si>
    <t>SOUL SEARCHING SUN</t>
  </si>
  <si>
    <t>UGLY -HQ/INSERT/COLOURED-</t>
  </si>
  <si>
    <t>UNPLUGGED AT LOWLANDS 97</t>
  </si>
  <si>
    <t>LITTLE RIVER BAND</t>
  </si>
  <si>
    <t>DISTANCE TO HERE -HQ-</t>
  </si>
  <si>
    <t>SECRET SAMADHI -HQ-</t>
  </si>
  <si>
    <t>THROWING COPPER</t>
  </si>
  <si>
    <t>LIVIN' BLUES</t>
  </si>
  <si>
    <t>HELL'S SESSION</t>
  </si>
  <si>
    <t>ROCKING AT THE.. -HQ-</t>
  </si>
  <si>
    <t>LIVING COLOUR</t>
  </si>
  <si>
    <t>TIME'S UP</t>
  </si>
  <si>
    <t>LIVING END</t>
  </si>
  <si>
    <t>ROLL ON -HQ-</t>
  </si>
  <si>
    <t>LORDS OF THE UNDERGROUND</t>
  </si>
  <si>
    <t>HERE COME THE LORDS -HQ-</t>
  </si>
  <si>
    <t>LOS LOBOS</t>
  </si>
  <si>
    <t>GATES OF GOLD</t>
  </si>
  <si>
    <t>LOVE</t>
  </si>
  <si>
    <t>DA CAPO</t>
  </si>
  <si>
    <t>FOUR SAIL =EXPANDED=</t>
  </si>
  <si>
    <t>LOVE SCULPTURE</t>
  </si>
  <si>
    <t>BLUES HELPING -HQ-</t>
  </si>
  <si>
    <t>LOVIN' SPOONFUL</t>
  </si>
  <si>
    <t>BEST OF</t>
  </si>
  <si>
    <t>LYNOTT PHIL</t>
  </si>
  <si>
    <t>SOLO IN SOHO</t>
  </si>
  <si>
    <t>LYNYRD SKYNYRD</t>
  </si>
  <si>
    <t>ONE MORE FROM THE ROAD</t>
  </si>
  <si>
    <t>PRONOUNCED LEH'NERD..</t>
  </si>
  <si>
    <t>MA YO-YO</t>
  </si>
  <si>
    <t>PLAYS ENNIO MORRICONE</t>
  </si>
  <si>
    <t>PLAYS THE MUSIC OF JOHN W</t>
  </si>
  <si>
    <t>SIMPLY BAROQUE</t>
  </si>
  <si>
    <t>SONGS OF JOY &amp; PEACE</t>
  </si>
  <si>
    <t>SOUL OF THE TANGO</t>
  </si>
  <si>
    <t>VIVALDI'S CELLO -HQ-</t>
  </si>
  <si>
    <t>MA YO-YO/SILK ROAD ENSEM</t>
  </si>
  <si>
    <t>SING ME HOME</t>
  </si>
  <si>
    <t>MACGOWAN SHANE</t>
  </si>
  <si>
    <t>SNAKE</t>
  </si>
  <si>
    <t>MACHINE HEAD</t>
  </si>
  <si>
    <t>BURNING RED -COLOURED-</t>
  </si>
  <si>
    <t>MAD SEASON</t>
  </si>
  <si>
    <t>ABOVE</t>
  </si>
  <si>
    <t>MADBALL</t>
  </si>
  <si>
    <t>DEMONSTRATING MY STYLE</t>
  </si>
  <si>
    <t>LOOK MY WAY</t>
  </si>
  <si>
    <t>SET IT OFF -COLOURED-</t>
  </si>
  <si>
    <t>MADLIB</t>
  </si>
  <si>
    <t>SHADES OF BLUE -HQ-</t>
  </si>
  <si>
    <t>UNTINTED: SOURCES.. -HQ-</t>
  </si>
  <si>
    <t>MADRUGADA</t>
  </si>
  <si>
    <t>DEEP END</t>
  </si>
  <si>
    <t>GRIT</t>
  </si>
  <si>
    <t>INDUSTRIAL SILENCE</t>
  </si>
  <si>
    <t>LIVE AT TRALFAMADORE -HQ-</t>
  </si>
  <si>
    <t>MADRUGADA -2008-</t>
  </si>
  <si>
    <t>NIGHTLY DISEASE</t>
  </si>
  <si>
    <t>MAGAZINE</t>
  </si>
  <si>
    <t>SECONDHAND DAYLIGHT</t>
  </si>
  <si>
    <t>MAHAL TAJ</t>
  </si>
  <si>
    <t>GIANT STEP/DE OLE FOLKS A</t>
  </si>
  <si>
    <t>NATCH'L BLUES</t>
  </si>
  <si>
    <t>TAJ MAHAL -HQ-</t>
  </si>
  <si>
    <t>MAHAVISHNU ORCHESTRA</t>
  </si>
  <si>
    <t>BETWEEN NOTHINGNESS &amp;..</t>
  </si>
  <si>
    <t>MALMSTEEN YNGWIE</t>
  </si>
  <si>
    <t>RISING FORCE -HQ-</t>
  </si>
  <si>
    <t>MAMAS &amp; THE PAPAS</t>
  </si>
  <si>
    <t>2 OZS OF PLASTIC WITH A H</t>
  </si>
  <si>
    <t>MANIC STREET PREACHERS</t>
  </si>
  <si>
    <t>KNOW YOUR ENEMY</t>
  </si>
  <si>
    <t>MANNE SHELLY</t>
  </si>
  <si>
    <t>DAKTARI -HQ-</t>
  </si>
  <si>
    <t>MAR-KEYS</t>
  </si>
  <si>
    <t>GREAT MEMPHIS SOUND -HQ-</t>
  </si>
  <si>
    <t>MARSALIS BRANFORD -QUART</t>
  </si>
  <si>
    <t>UPWARD SPIRAL</t>
  </si>
  <si>
    <t>MARSHALL AMANDA</t>
  </si>
  <si>
    <t>AMANDA MARSHALL -HQ-</t>
  </si>
  <si>
    <t>MARTYN BEVERLEY</t>
  </si>
  <si>
    <t>PHOENIX AND THE TURTLE</t>
  </si>
  <si>
    <t>MASON DAVE</t>
  </si>
  <si>
    <t>IT'S LIKE YOU NEVER LEFT</t>
  </si>
  <si>
    <t>LET IT FLOW</t>
  </si>
  <si>
    <t>MATLOCK GLEN</t>
  </si>
  <si>
    <t>BORN RUNNING</t>
  </si>
  <si>
    <t>MATLOCK RONN</t>
  </si>
  <si>
    <t>LOVE CITY</t>
  </si>
  <si>
    <t>MAXWELL</t>
  </si>
  <si>
    <t>MTV UNPLUGGED</t>
  </si>
  <si>
    <t>MAY IMELDA</t>
  </si>
  <si>
    <t>LOVE TATTOO</t>
  </si>
  <si>
    <t>MAYER JOHN</t>
  </si>
  <si>
    <t>CONTINUUM +1</t>
  </si>
  <si>
    <t>MAYER JOHN -TRIO-</t>
  </si>
  <si>
    <t>TRY! LIVE IN CONCERT</t>
  </si>
  <si>
    <t>MAYFIELD CURTIS</t>
  </si>
  <si>
    <t>CURTIS/LIVE! =EXPANDED=</t>
  </si>
  <si>
    <t>MCGUINN ROGER</t>
  </si>
  <si>
    <t>ROGER MCGUINN</t>
  </si>
  <si>
    <t>MCKAGAN DUFF</t>
  </si>
  <si>
    <t>BELIEVE IN ME</t>
  </si>
  <si>
    <t>MCLACHLAN SARAH</t>
  </si>
  <si>
    <t>FUMBLING TOWARDS ECSTACY</t>
  </si>
  <si>
    <t>MIRRORBALL -HQ/GATEFOLD-</t>
  </si>
  <si>
    <t>SOLACE -HQ/INSERT-</t>
  </si>
  <si>
    <t>SURFACING</t>
  </si>
  <si>
    <t>MCTELL BLIND WILLIE</t>
  </si>
  <si>
    <t>ATLANTA 12 STRING</t>
  </si>
  <si>
    <t>MEIJER LAVINIA</t>
  </si>
  <si>
    <t>GLASS EFFECT-HQ/GATEFOLD-</t>
  </si>
  <si>
    <t>VOYAGE</t>
  </si>
  <si>
    <t>MELVINS</t>
  </si>
  <si>
    <t>STAG -HQ/INSERT-</t>
  </si>
  <si>
    <t>STONER WITCH-HQ/GATEFOLD-</t>
  </si>
  <si>
    <t>MEN AT WORK</t>
  </si>
  <si>
    <t>BUSINESS AS USUAL -HQ-</t>
  </si>
  <si>
    <t>MENDES SERGIO</t>
  </si>
  <si>
    <t>MAGIC</t>
  </si>
  <si>
    <t>MERCHANT NATALIE</t>
  </si>
  <si>
    <t>MOTHERLAND</t>
  </si>
  <si>
    <t>METAL CHURCH</t>
  </si>
  <si>
    <t>BLESSING IN DISGUISE</t>
  </si>
  <si>
    <t>METERS</t>
  </si>
  <si>
    <t>CABBAGE ALLEY + 2</t>
  </si>
  <si>
    <t>FIRE ON THE BAYOU + 5</t>
  </si>
  <si>
    <t>METERS -HQ-</t>
  </si>
  <si>
    <t>REJUVENATION + 2</t>
  </si>
  <si>
    <t>STRUTTIN' -HQ-</t>
  </si>
  <si>
    <t>MEW</t>
  </si>
  <si>
    <t>AND THE GLASS HANDED KITE</t>
  </si>
  <si>
    <t>FRENGERS -HQ/INSERT-</t>
  </si>
  <si>
    <t>NO MORE STORIES ARE..</t>
  </si>
  <si>
    <t>MGMT</t>
  </si>
  <si>
    <t>CONGRATULATIONS</t>
  </si>
  <si>
    <t>ORACULAR SPECTACULAR</t>
  </si>
  <si>
    <t>MIKA</t>
  </si>
  <si>
    <t>LIFE IN CARTOON MOTION</t>
  </si>
  <si>
    <t>MILES BUDDY</t>
  </si>
  <si>
    <t>THEM CHANGES</t>
  </si>
  <si>
    <t>MILLENNIUM</t>
  </si>
  <si>
    <t>BEGIN</t>
  </si>
  <si>
    <t>MILLER FRANKIE</t>
  </si>
  <si>
    <t>FULL HOUSE</t>
  </si>
  <si>
    <t>MILLER MARCUS</t>
  </si>
  <si>
    <t>SUDDENLY</t>
  </si>
  <si>
    <t>MINGUS CHARLES</t>
  </si>
  <si>
    <t>CHANGES TWO</t>
  </si>
  <si>
    <t>MINGUS AH UM =REMASTERED=</t>
  </si>
  <si>
    <t>MINISTRY</t>
  </si>
  <si>
    <t>DARK SIDE OF THE SPOON</t>
  </si>
  <si>
    <t>FILTH PIG</t>
  </si>
  <si>
    <t>IN CASE YOU.. -HQ-</t>
  </si>
  <si>
    <t>LAND OF RAPE AND HONEY</t>
  </si>
  <si>
    <t>MIND IS A TERRIBLE..</t>
  </si>
  <si>
    <t>WITH SYMPATHY</t>
  </si>
  <si>
    <t>MISFITS</t>
  </si>
  <si>
    <t>FAMOUS MONSTERS -HQ-</t>
  </si>
  <si>
    <t>MISSION</t>
  </si>
  <si>
    <t>CARVED IN SAND-HQ/INSERT-</t>
  </si>
  <si>
    <t>MOBB DEEP</t>
  </si>
  <si>
    <t>INFAMOUS</t>
  </si>
  <si>
    <t>MURDA MUZIK -HQ-</t>
  </si>
  <si>
    <t>MODERN LOVERS</t>
  </si>
  <si>
    <t>MODEST MOUSE</t>
  </si>
  <si>
    <t>MOON &amp; ANTARCTICA</t>
  </si>
  <si>
    <t>MONK THELONIOUS</t>
  </si>
  <si>
    <t>MONK'S DREAM</t>
  </si>
  <si>
    <t>SOLO MONK</t>
  </si>
  <si>
    <t>STRAIGHT NO CHASER</t>
  </si>
  <si>
    <t>UNDERGROUND</t>
  </si>
  <si>
    <t>MOODY BLUES</t>
  </si>
  <si>
    <t>ON THE THRESHOLD OF A..</t>
  </si>
  <si>
    <t>MOORE GARY</t>
  </si>
  <si>
    <t>BAD FOR YOU BABY</t>
  </si>
  <si>
    <t>MORATTI ROB</t>
  </si>
  <si>
    <t>VICTORY -COLOURED-</t>
  </si>
  <si>
    <t>MOREIRA AIRTO</t>
  </si>
  <si>
    <t>TOUCHING YOU, TOUCHING ME</t>
  </si>
  <si>
    <t>MORISSETTE ALANIS</t>
  </si>
  <si>
    <t>FLAVORS OF ENTANGLEMENT</t>
  </si>
  <si>
    <t>JAGGED LITTLE PILL ACOUST</t>
  </si>
  <si>
    <t>SO-CALLED CHAOS -HQ-</t>
  </si>
  <si>
    <t>SUPPOSED FORMER..</t>
  </si>
  <si>
    <t>UNDER RUG SWEPT</t>
  </si>
  <si>
    <t>MORPHINE</t>
  </si>
  <si>
    <t>CURE FOR PAIN</t>
  </si>
  <si>
    <t>MORRICONE ENNIO</t>
  </si>
  <si>
    <t>A PURE FORMALITY.. -HQ-</t>
  </si>
  <si>
    <t>BUGSY (OST) -HQ-</t>
  </si>
  <si>
    <t>CASUALTIES OF WAR.. -HQ-</t>
  </si>
  <si>
    <t>CITY OF JOY (OST) -HQ-</t>
  </si>
  <si>
    <t>IL VIZIETTO</t>
  </si>
  <si>
    <t>IN THE LINE OF.. -HQ-</t>
  </si>
  <si>
    <t>LA NOTTE E IL MOMENTO</t>
  </si>
  <si>
    <t>LA SCORTA (OST) -HQ-</t>
  </si>
  <si>
    <t>SOSTIENE PEREIRA (OST)</t>
  </si>
  <si>
    <t>SYMPHONY FOR RICHARD III</t>
  </si>
  <si>
    <t>WOLF (OST) -HQ-</t>
  </si>
  <si>
    <t>MORRISON VAN</t>
  </si>
  <si>
    <t>BLOWIN' YOUR MIND</t>
  </si>
  <si>
    <t>MORWELL UNLIMITED</t>
  </si>
  <si>
    <t>A1 DUB -COLOURED/HQ-</t>
  </si>
  <si>
    <t>MOSTERT ROB</t>
  </si>
  <si>
    <t>ENGLEWOOD CLIFFS SESSIONS</t>
  </si>
  <si>
    <t>MOTELS</t>
  </si>
  <si>
    <t>MOTELS -HQ/INSERT-</t>
  </si>
  <si>
    <t>MOTIONS</t>
  </si>
  <si>
    <t>MOTT THE HOOPLE</t>
  </si>
  <si>
    <t>ALL THE YOUNG DUDES</t>
  </si>
  <si>
    <t>MOTT</t>
  </si>
  <si>
    <t>MOULIN MARC</t>
  </si>
  <si>
    <t>ENTERTAINMENT</t>
  </si>
  <si>
    <t>PLACEBO YEARS</t>
  </si>
  <si>
    <t>SAM SUFFY</t>
  </si>
  <si>
    <t>MOUNTAIN</t>
  </si>
  <si>
    <t>TWIN PEAKS -HQ/GATEFOLD-</t>
  </si>
  <si>
    <t>MOVE</t>
  </si>
  <si>
    <t>LOOKING ON</t>
  </si>
  <si>
    <t>MOVE =MONO=</t>
  </si>
  <si>
    <t>SHAZAM</t>
  </si>
  <si>
    <t>MR. BUNGLE</t>
  </si>
  <si>
    <t>CALIFORNIA</t>
  </si>
  <si>
    <t>DISCO VOLANTE</t>
  </si>
  <si>
    <t>MUDHONEY</t>
  </si>
  <si>
    <t>MY BROTHER THE COW + 7"</t>
  </si>
  <si>
    <t>TOMORROW HIT TODAY -CLRD-</t>
  </si>
  <si>
    <t>MUDVAYNE</t>
  </si>
  <si>
    <t>END OF ALL THINGS TO COME</t>
  </si>
  <si>
    <t>LD 50 -HQ/GATEFOLD-</t>
  </si>
  <si>
    <t>LOST AND FOUND -HQ-</t>
  </si>
  <si>
    <t>MUHAMMAD IDRIS</t>
  </si>
  <si>
    <t>POWER OF SOUL -HQ/REMAST-</t>
  </si>
  <si>
    <t>MULLIGAN GERRY -QUARTET-</t>
  </si>
  <si>
    <t>WHAT IS THERE TO SAY?</t>
  </si>
  <si>
    <t>MULLINS SHAWN</t>
  </si>
  <si>
    <t>SOUL'S CORE</t>
  </si>
  <si>
    <t>MURDERDOLLS</t>
  </si>
  <si>
    <t>BEYOND THE VALLEY OF..</t>
  </si>
  <si>
    <t>MURPHY ELLIOTT</t>
  </si>
  <si>
    <t>JUST A STORY FROM AMERICA</t>
  </si>
  <si>
    <t>N SYNC</t>
  </si>
  <si>
    <t>N SYNC -HQ/INSERT-</t>
  </si>
  <si>
    <t>NAILBOMB</t>
  </si>
  <si>
    <t>POINT BLANK</t>
  </si>
  <si>
    <t>PROUD TO COMMIT COMMERCIA</t>
  </si>
  <si>
    <t>NAS</t>
  </si>
  <si>
    <t>I AM...</t>
  </si>
  <si>
    <t>NDEGEOCELLO ME'SHELL</t>
  </si>
  <si>
    <t>PLANTATION LULLABIES -HQ-</t>
  </si>
  <si>
    <t>NELSON WILLIE</t>
  </si>
  <si>
    <t>BAND OF BROTHERS</t>
  </si>
  <si>
    <t>SUMMERTIME: WILLIE..</t>
  </si>
  <si>
    <t>NELSON WILLIE &amp; FAMILY</t>
  </si>
  <si>
    <t>LET'S FACE THE MUSIC..</t>
  </si>
  <si>
    <t>NENA</t>
  </si>
  <si>
    <t>FRAGEZEICHEN -?- -HQ-</t>
  </si>
  <si>
    <t>NEPTUNES</t>
  </si>
  <si>
    <t>CLONES</t>
  </si>
  <si>
    <t>NEW COOL COLLECTIVE</t>
  </si>
  <si>
    <t>ELECTRIC MONKEY SESSIONS2</t>
  </si>
  <si>
    <t>XXV -COLOURED/HQ/DELUXE-</t>
  </si>
  <si>
    <t>NEW COOL COLLECTIVE BIG B</t>
  </si>
  <si>
    <t>NEW COOL.. -HQ-</t>
  </si>
  <si>
    <t>NEW YORK DOLLS</t>
  </si>
  <si>
    <t>LIVE FROM ROYAL FESTIVAL.</t>
  </si>
  <si>
    <t>NEWMAN RANDY</t>
  </si>
  <si>
    <t>FAUST</t>
  </si>
  <si>
    <t>NILSSON HARRY</t>
  </si>
  <si>
    <t>NILSSON SCHMILSSON</t>
  </si>
  <si>
    <t>NITS</t>
  </si>
  <si>
    <t>HOTEL EUROPA -HQ-</t>
  </si>
  <si>
    <t>IN THE DUTCH.. -HQ-</t>
  </si>
  <si>
    <t>NOIR</t>
  </si>
  <si>
    <t>WE HAD TO LET YOU.. -HQ-</t>
  </si>
  <si>
    <t>NUGENT TED</t>
  </si>
  <si>
    <t>DOUBLE LIVE GONZO</t>
  </si>
  <si>
    <t>NYRO LAURA</t>
  </si>
  <si>
    <t>ELI &amp; THE 13TH CONFESSION</t>
  </si>
  <si>
    <t>O'CONNOR SINEAD</t>
  </si>
  <si>
    <t>LION AND THE COBRA</t>
  </si>
  <si>
    <t>ODETTA</t>
  </si>
  <si>
    <t>ODETTA SINGS-HQ/COLOURED-</t>
  </si>
  <si>
    <t>OL' DIRTY BASTARD</t>
  </si>
  <si>
    <t>RETURN TO THE 36 CHAMBERS</t>
  </si>
  <si>
    <t>OLATUNJI</t>
  </si>
  <si>
    <t>DRUMS OF PASSION -HQ-</t>
  </si>
  <si>
    <t>OLD 97'S</t>
  </si>
  <si>
    <t>TOO FAR TO CARE -HQ-</t>
  </si>
  <si>
    <t>OLDFIELD MIKE</t>
  </si>
  <si>
    <t>GUITARS</t>
  </si>
  <si>
    <t>MILLENNIUM BELL</t>
  </si>
  <si>
    <t>OLIVE</t>
  </si>
  <si>
    <t>EXTRA VIRGIN</t>
  </si>
  <si>
    <t>OPETH</t>
  </si>
  <si>
    <t>BLACKWATER PARK</t>
  </si>
  <si>
    <t>WATERSHED -COLOURED-</t>
  </si>
  <si>
    <t>ORBISON ROY</t>
  </si>
  <si>
    <t>MONUMENT SINGLES..</t>
  </si>
  <si>
    <t>SUN YEARS 1956 - 1958</t>
  </si>
  <si>
    <t>OSIBISA</t>
  </si>
  <si>
    <t>WELCOME HOME -COLOURED-</t>
  </si>
  <si>
    <t>OST</t>
  </si>
  <si>
    <t>3 DAYS OF THE CONDOR -COL</t>
  </si>
  <si>
    <t>9 1/2 WEEKS -HQ-</t>
  </si>
  <si>
    <t>A MONSTER CALLS -HQ-</t>
  </si>
  <si>
    <t>A STREET CAT NAMED BOB-HQ</t>
  </si>
  <si>
    <t>ADRIFT -COLOURED-</t>
  </si>
  <si>
    <t>ADVENTURES OF TINTIN -CLR</t>
  </si>
  <si>
    <t>ALL THAT JAZZ -COLOURED-</t>
  </si>
  <si>
    <t>AMERICAN PASTORAL -HQ-</t>
  </si>
  <si>
    <t>ANGELS &amp; DEMONS -HQ-</t>
  </si>
  <si>
    <t>ANOMALISA (CARTER..</t>
  </si>
  <si>
    <t>ANONIMO VENEZIANO</t>
  </si>
  <si>
    <t>ARABESQUE -HQ/COLOURED-</t>
  </si>
  <si>
    <t>AVATAR -HQ-</t>
  </si>
  <si>
    <t>BACK TO TITANIC -COLOURED</t>
  </si>
  <si>
    <t>BACK TO TITANIC -HQ-</t>
  </si>
  <si>
    <t>BACK TO TITANIC -HQ-    -</t>
  </si>
  <si>
    <t>BAD MOMS -HQ-</t>
  </si>
  <si>
    <t>BAND OF BROTHERS..</t>
  </si>
  <si>
    <t>BATTLE OF THE SEXES -HQ-</t>
  </si>
  <si>
    <t>BEAT STREET</t>
  </si>
  <si>
    <t>BETTER CALL SAUL</t>
  </si>
  <si>
    <t>BETTER CALL SAUL.. -HQ-</t>
  </si>
  <si>
    <t>BIG FISH</t>
  </si>
  <si>
    <t>BLACK SWAN (CLINT..</t>
  </si>
  <si>
    <t>BLACKLIST</t>
  </si>
  <si>
    <t>BLOW-UP</t>
  </si>
  <si>
    <t>BOOK OF LIFE =DELUXE=</t>
  </si>
  <si>
    <t>BRIDE OF FRANKENSTEIN</t>
  </si>
  <si>
    <t>BROOKLYN (MICHAEL BROOK)</t>
  </si>
  <si>
    <t>BY THE SEA (GABRIEL..</t>
  </si>
  <si>
    <t>CAFE SOCIETY-HQ/GATEFOLD-</t>
  </si>
  <si>
    <t>CALL ME BY YOUR NAME -HQ-</t>
  </si>
  <si>
    <t>CARRIE</t>
  </si>
  <si>
    <t>CHAMBER -HQ-</t>
  </si>
  <si>
    <t>CHARADE -HQ-</t>
  </si>
  <si>
    <t>CHICAGO THE 1997.. -CLRD-</t>
  </si>
  <si>
    <t>CLOUD ATLAS</t>
  </si>
  <si>
    <t>COMING HOME</t>
  </si>
  <si>
    <t>COMMITMENTS</t>
  </si>
  <si>
    <t>COTTON CLUB (JOHN BARRY)</t>
  </si>
  <si>
    <t>CROUCHING TIGER HIDDEN..</t>
  </si>
  <si>
    <t>CROUCHING TIGER SWORD..</t>
  </si>
  <si>
    <t>CROWN SEASON 1 -COLOURED-</t>
  </si>
  <si>
    <t>CROWN SEASON 2 -HQ-</t>
  </si>
  <si>
    <t>DALLAS BUYERS CLUB</t>
  </si>
  <si>
    <t>DANCES WITH WOLVES..</t>
  </si>
  <si>
    <t>DARK TOWER (JUNKIE XL)-HQ</t>
  </si>
  <si>
    <t>DAUGHTERS OF.. -HQ-</t>
  </si>
  <si>
    <t>DAWN OF THE PLANET OF..</t>
  </si>
  <si>
    <t>DEATH WISH (2018) -CLRD-</t>
  </si>
  <si>
    <t>DON'T WORRY, HE WON'T..</t>
  </si>
  <si>
    <t>DREDD</t>
  </si>
  <si>
    <t>DUNKIRK -HQ/GATEFOLD-</t>
  </si>
  <si>
    <t>EARTH TO ECHO</t>
  </si>
  <si>
    <t>EDGE OF SEVENTEEN -HQ-</t>
  </si>
  <si>
    <t>END OF DAYS</t>
  </si>
  <si>
    <t>ENTOURAGE =THE MOVIE=</t>
  </si>
  <si>
    <t>EVERYBODY'S GONE TO THE..</t>
  </si>
  <si>
    <t>EXPERIMENT IN TERROR..</t>
  </si>
  <si>
    <t>FALCON AND THE SNOWMAN</t>
  </si>
  <si>
    <t>FANTASTIC BEASTS.. -HQ-</t>
  </si>
  <si>
    <t>FANTASTIC FOUR (2015)</t>
  </si>
  <si>
    <t>FAR FROM THE MADDING CROW</t>
  </si>
  <si>
    <t>FARGO (TV SERIES)</t>
  </si>
  <si>
    <t>FARGO S.3 -HQ-</t>
  </si>
  <si>
    <t>FATE OF THE FURIOUS -HQ-</t>
  </si>
  <si>
    <t>FIFTH WAVE (HENRY..</t>
  </si>
  <si>
    <t>FIFTY SHADES FREED -COLOU</t>
  </si>
  <si>
    <t>FIFTY SHADES.. -HQ-</t>
  </si>
  <si>
    <t>FOREIGNER -HQ-</t>
  </si>
  <si>
    <t>FORREST GUMP</t>
  </si>
  <si>
    <t>FORREST GUMP (SCORE) -HQ-</t>
  </si>
  <si>
    <t>FREE STATE OF JONES..</t>
  </si>
  <si>
    <t>FROM DUSK TILL DAWN</t>
  </si>
  <si>
    <t>FULL MONTY -HQ-</t>
  </si>
  <si>
    <t>FURIOUS 7 (BRIAN TYLER)</t>
  </si>
  <si>
    <t>GAME OF THRONES 4 -CLRD-</t>
  </si>
  <si>
    <t>GAME OF THRONES 5 -CLRD-</t>
  </si>
  <si>
    <t>GAME OF THRONES 5..</t>
  </si>
  <si>
    <t>GARDEN STATE</t>
  </si>
  <si>
    <t>GHOSTBUSTERS (2016)</t>
  </si>
  <si>
    <t>GIFT (2015)</t>
  </si>
  <si>
    <t>GIRL ON THE TRAIN -HQ-</t>
  </si>
  <si>
    <t>GIVER =DELUXE EDITION=</t>
  </si>
  <si>
    <t>GODFATHER PART 2</t>
  </si>
  <si>
    <t>GOOSEBUMPS (DANNY ELFMAN)</t>
  </si>
  <si>
    <t>GOTTI -CLRD/HQ/INSERT-</t>
  </si>
  <si>
    <t>GUNPOWDER -COLOURED-</t>
  </si>
  <si>
    <t>HANNA (CHEMICAL BROTHERS)</t>
  </si>
  <si>
    <t>HARDCORE HENRY (V/A)</t>
  </si>
  <si>
    <t>HARRY POTTER &amp; THE..PT.1</t>
  </si>
  <si>
    <t>HARRY POTTER &amp; THE..PT.2</t>
  </si>
  <si>
    <t>HATARI! -HQ-</t>
  </si>
  <si>
    <t>HE NAMED ME MALALA..</t>
  </si>
  <si>
    <t>HERCULES</t>
  </si>
  <si>
    <t>HOW TO TALK TO.. -HQ-</t>
  </si>
  <si>
    <t>I PIACERI PROIBITI</t>
  </si>
  <si>
    <t>IF I STAY =DELUXE..</t>
  </si>
  <si>
    <t>IL BIDONE (NINO ROTA)</t>
  </si>
  <si>
    <t>IL GATTOPARDO (NINO..</t>
  </si>
  <si>
    <t>ILLUSIONIST.. -HQ-</t>
  </si>
  <si>
    <t>INFERNO (HANS ZIMMER)</t>
  </si>
  <si>
    <t>INTERSTELLAR</t>
  </si>
  <si>
    <t>JANE -HQ/GATEFOLD-</t>
  </si>
  <si>
    <t>JASON BOURNE (JOHN..</t>
  </si>
  <si>
    <t>JUDGMENT NIGHT</t>
  </si>
  <si>
    <t>JUMANJI: WELCOME.. -HQ-</t>
  </si>
  <si>
    <t>KICKS-HQ/GATEFOLD/INSERT-</t>
  </si>
  <si>
    <t>KUNG FU PANDA 3 (HANS..</t>
  </si>
  <si>
    <t>LA CITTA DELLE DONNE..</t>
  </si>
  <si>
    <t>LADY IN THE VAN (GEORGE..</t>
  </si>
  <si>
    <t>LIGHT BETWEEN OCEANS..</t>
  </si>
  <si>
    <t>LINCOLN -HQ-</t>
  </si>
  <si>
    <t>LION -HQ/INSERT-</t>
  </si>
  <si>
    <t>LOST HIGHWAY -COLOURED-</t>
  </si>
  <si>
    <t>LOST HIGHWAY -HQ-</t>
  </si>
  <si>
    <t>MACHETE KILLS</t>
  </si>
  <si>
    <t>MAD MAX: FURY ROAD..</t>
  </si>
  <si>
    <t>MAGNIFICENT SEVEN -HQ-</t>
  </si>
  <si>
    <t>MAN FROM U.N.C.L.E. -CLRD</t>
  </si>
  <si>
    <t>MAN WITH THE IRON..-CLRD-</t>
  </si>
  <si>
    <t>MASH -HQ-</t>
  </si>
  <si>
    <t>MAZE RUNNER =DELUXE..</t>
  </si>
  <si>
    <t>MEMOIRS OF A GEISHA</t>
  </si>
  <si>
    <t>MENACE II SOCIETY -HQ-</t>
  </si>
  <si>
    <t>MISS YOU ALREADY</t>
  </si>
  <si>
    <t>MOLLY'S GAME -COLOURED-</t>
  </si>
  <si>
    <t>MONEY MONSTER</t>
  </si>
  <si>
    <t>MOZART IN THE JUNGLE S3</t>
  </si>
  <si>
    <t>MURDER ON THE ORIENT..-CO</t>
  </si>
  <si>
    <t>MY FAIR LADY =EXPANDED=</t>
  </si>
  <si>
    <t>NATURAL BORN KILLERS..</t>
  </si>
  <si>
    <t>ONCE</t>
  </si>
  <si>
    <t>PACIFIC RIM (RAMIN ..-HQ-</t>
  </si>
  <si>
    <t>PAN (JOHN POWELL)</t>
  </si>
  <si>
    <t>PASSION OF THE CHRIST..</t>
  </si>
  <si>
    <t>PELE (A R RAHMAN)</t>
  </si>
  <si>
    <t>PENGUINS OF MADAGASCAR</t>
  </si>
  <si>
    <t>PHANTOM OF THE OPERA</t>
  </si>
  <si>
    <t>PIANIST -HQ-</t>
  </si>
  <si>
    <t>POLTERGEIST (MARC..</t>
  </si>
  <si>
    <t>POST -COLOURED/HQ/INSERT-</t>
  </si>
  <si>
    <t>PROFUMO DI DONNA..</t>
  </si>
  <si>
    <t>RED SPARROW -GATEFOLD-</t>
  </si>
  <si>
    <t>RED VIOLIN (JOSHUA BELL)</t>
  </si>
  <si>
    <t>RESERVOIR DOGS -HQ-</t>
  </si>
  <si>
    <t>ROCK OF AGES -HQ-</t>
  </si>
  <si>
    <t>ROCKY IV</t>
  </si>
  <si>
    <t>ROMAN J. ISRAEL, ESQ.-HQ-</t>
  </si>
  <si>
    <t>ROUND MIDNIGHT</t>
  </si>
  <si>
    <t>SAUSAGE PARTY</t>
  </si>
  <si>
    <t>SECOND BEST EXOTIC MARIGO</t>
  </si>
  <si>
    <t>SECRET LIFE OF PETS..</t>
  </si>
  <si>
    <t>SECRET LIFE OF WALTER..</t>
  </si>
  <si>
    <t>SEVEN YEARS IN TIBET</t>
  </si>
  <si>
    <t>SHAWSHANK REDEMPTION</t>
  </si>
  <si>
    <t>SKYFALL -COLOURED-</t>
  </si>
  <si>
    <t>SLAM - THE.. -HQ-</t>
  </si>
  <si>
    <t>SOUND OF MUSIC-HQ/INSERT-</t>
  </si>
  <si>
    <t>SOUTHPAW (SCORE BY..</t>
  </si>
  <si>
    <t>SPACE BETWEEN US -HQ-</t>
  </si>
  <si>
    <t>SPAWN-HQ/GATEFOLD/INSERT-</t>
  </si>
  <si>
    <t>SPONGEBOB SQUAREPANTS NEW</t>
  </si>
  <si>
    <t>ST. VINCENT =DELUXE..</t>
  </si>
  <si>
    <t>STAND BY ME</t>
  </si>
  <si>
    <t>STEVE JOBS (DANIEL..</t>
  </si>
  <si>
    <t>SUFFRAGETTE (ALEXANDRE..</t>
  </si>
  <si>
    <t>SUICIDE SQUAD (STEVEN..</t>
  </si>
  <si>
    <t>TALENTED MR. RIPLEY -CLRD</t>
  </si>
  <si>
    <t>TAXI DRIVER</t>
  </si>
  <si>
    <t>THEORY OF EVERYTHING -HQ-</t>
  </si>
  <si>
    <t>THEORY OF.. -COLOURED-</t>
  </si>
  <si>
    <t>TITANIC -COLOURED-</t>
  </si>
  <si>
    <t>TITANIC -HQ-</t>
  </si>
  <si>
    <t>TOMB RAIDER -COLOURED-</t>
  </si>
  <si>
    <t>TOMB RAIDER -HQ/GATEFOLD-</t>
  </si>
  <si>
    <t>TRANSFORMERS =DELUXE..</t>
  </si>
  <si>
    <t>WAR FOR THE PLANET OF..</t>
  </si>
  <si>
    <t>WEST OF MEMPHIS:VOICES..</t>
  </si>
  <si>
    <t>WEST SIDE STORY =DELUXE=</t>
  </si>
  <si>
    <t>WICKER MAN</t>
  </si>
  <si>
    <t>WOMAN IN GOLD (HANS..</t>
  </si>
  <si>
    <t>WONDER WOMAN-HQ/GATEFOLD-</t>
  </si>
  <si>
    <t>X-MEN: APOCALYPSE (JOHN..</t>
  </si>
  <si>
    <t>X-MEN: FIRST CLASS..</t>
  </si>
  <si>
    <t>X-MEN:DAYS OF FUTURE PAST</t>
  </si>
  <si>
    <t>XXX MUSIC FROM.. -HQ-</t>
  </si>
  <si>
    <t>OST (NINO ROTA)</t>
  </si>
  <si>
    <t>GIULIETTA DEGLI SPIRITI</t>
  </si>
  <si>
    <t>OTIS SHUGGIE</t>
  </si>
  <si>
    <t>FREEDOM FLIGHT</t>
  </si>
  <si>
    <t>HERE COMES SHUGGIE OTIS</t>
  </si>
  <si>
    <t>INSPIRATION INFORMATION</t>
  </si>
  <si>
    <t>OUBOTER MAAIKE</t>
  </si>
  <si>
    <t>EN HOE HET DAN OOK WEER..</t>
  </si>
  <si>
    <t>OUR LADY PEACE</t>
  </si>
  <si>
    <t>CLUMSY -HQ/INSERT-</t>
  </si>
  <si>
    <t>NAVEED -HQ-</t>
  </si>
  <si>
    <t>OUTFIELD</t>
  </si>
  <si>
    <t>PLAY DEEP -HQ/INSERT-</t>
  </si>
  <si>
    <t>OUTKAST</t>
  </si>
  <si>
    <t>PLAYER'S BALL EP</t>
  </si>
  <si>
    <t>SOUTHERNPLAYALISTI..</t>
  </si>
  <si>
    <t>STANKONIA</t>
  </si>
  <si>
    <t>OUTSIDERS</t>
  </si>
  <si>
    <t>OVERKILL</t>
  </si>
  <si>
    <t>TAKING OVER</t>
  </si>
  <si>
    <t>OVERLAND</t>
  </si>
  <si>
    <t>EPIC -COLOURED-</t>
  </si>
  <si>
    <t>OZARK HENRY</t>
  </si>
  <si>
    <t>BIRTHMARKS -HQ-</t>
  </si>
  <si>
    <t>SAILOR NOT THE SEA -HQ-</t>
  </si>
  <si>
    <t>SOFT MACHINE -HQ-</t>
  </si>
  <si>
    <t>THIS LAST WARM.. -HQ-</t>
  </si>
  <si>
    <t>PALM NAI</t>
  </si>
  <si>
    <t>NEEDLE PAW -HQ-</t>
  </si>
  <si>
    <t>PALMER ROBERT</t>
  </si>
  <si>
    <t>PANIC CHANNEL</t>
  </si>
  <si>
    <t>ONE -HQ/GATEFOLD-</t>
  </si>
  <si>
    <t>PARADIS VANESSA</t>
  </si>
  <si>
    <t>VANESSA PARADIS</t>
  </si>
  <si>
    <t>PARAGONS</t>
  </si>
  <si>
    <t>ON THE BEACH -COLOURED-</t>
  </si>
  <si>
    <t>PARSONS ALAN</t>
  </si>
  <si>
    <t>ON AIR</t>
  </si>
  <si>
    <t>TIME MACHINE</t>
  </si>
  <si>
    <t>TRY ANYTHING ONCE</t>
  </si>
  <si>
    <t>PARSONS ALAN -PROJECT-</t>
  </si>
  <si>
    <t>AMMONIA AVENUE</t>
  </si>
  <si>
    <t>EVE</t>
  </si>
  <si>
    <t>GAUDI</t>
  </si>
  <si>
    <t>I ROBOT =LEGACY=</t>
  </si>
  <si>
    <t>PYRAMID</t>
  </si>
  <si>
    <t>STEREOTOMY</t>
  </si>
  <si>
    <t>TURN OF A FRIENDLY CARD</t>
  </si>
  <si>
    <t>VULTURE CULTURE</t>
  </si>
  <si>
    <t>PARTON DOLLY</t>
  </si>
  <si>
    <t>COAT OF MANY COLOURS</t>
  </si>
  <si>
    <t>JOLENE</t>
  </si>
  <si>
    <t>JUST BECAUSE I'M A WOMAN</t>
  </si>
  <si>
    <t>PASSENGER</t>
  </si>
  <si>
    <t>ALL THE LITTLE LIGHTS</t>
  </si>
  <si>
    <t>WHISPERS</t>
  </si>
  <si>
    <t>PASTORIUS JACO</t>
  </si>
  <si>
    <t>INVITATION -HQ/INSERT-</t>
  </si>
  <si>
    <t>JACO PASTORIUS</t>
  </si>
  <si>
    <t>WORD OF MOUTH</t>
  </si>
  <si>
    <t>PAVLOV'S DOG</t>
  </si>
  <si>
    <t>PAMPERED MENIAL</t>
  </si>
  <si>
    <t>PAW</t>
  </si>
  <si>
    <t>DRAGLINE -HQ/ANNIVERS-</t>
  </si>
  <si>
    <t>PENTANGLE</t>
  </si>
  <si>
    <t>CRUEL SISTER</t>
  </si>
  <si>
    <t>PETERSON OSCAR -TRIO-</t>
  </si>
  <si>
    <t>TRIO -HQ-</t>
  </si>
  <si>
    <t>PEYROUX MADELEINE</t>
  </si>
  <si>
    <t>DREAMLAND</t>
  </si>
  <si>
    <t>PHENOMENA</t>
  </si>
  <si>
    <t>BLIND FAITH -COLOURED-</t>
  </si>
  <si>
    <t>PIANO GUYS</t>
  </si>
  <si>
    <t>UNCHARTED -HQ/GATEFOLD-</t>
  </si>
  <si>
    <t>PICKETT WILSON</t>
  </si>
  <si>
    <t>EXCITING WILSON PICKETT</t>
  </si>
  <si>
    <t>WICKED PICKETT</t>
  </si>
  <si>
    <t>PIONEERS</t>
  </si>
  <si>
    <t>LONG SHOT -HQ-</t>
  </si>
  <si>
    <t>PLACEBO (BELGIUM)</t>
  </si>
  <si>
    <t>1973 -COLOURED/HQ-</t>
  </si>
  <si>
    <t>BALL OF EYES</t>
  </si>
  <si>
    <t>BALL OF EYES -COLOURED-</t>
  </si>
  <si>
    <t>PLACEBO</t>
  </si>
  <si>
    <t>PLACEBO -COLOURED/HQ-</t>
  </si>
  <si>
    <t>PLUTO</t>
  </si>
  <si>
    <t>PLUTO -HQ-</t>
  </si>
  <si>
    <t>POCO</t>
  </si>
  <si>
    <t>CRAZY EYES</t>
  </si>
  <si>
    <t>POP IGGY</t>
  </si>
  <si>
    <t>INSTINCT</t>
  </si>
  <si>
    <t>NEW VALUES</t>
  </si>
  <si>
    <t>PARTY</t>
  </si>
  <si>
    <t>SOLDIER</t>
  </si>
  <si>
    <t>POP WILL EAT ITSELF</t>
  </si>
  <si>
    <t>NEW NOISE DESIGNED BY A..</t>
  </si>
  <si>
    <t>PORTISHEAD</t>
  </si>
  <si>
    <t>ROSELAND NYC LIVE</t>
  </si>
  <si>
    <t>PRESLEY ELVIS</t>
  </si>
  <si>
    <t>50 GREATEST HITS</t>
  </si>
  <si>
    <t>50.000.000 ELVIS FANS..</t>
  </si>
  <si>
    <t>AS RECORDED AT MADISON..</t>
  </si>
  <si>
    <t>CLAMBAKE =REMASTERED=</t>
  </si>
  <si>
    <t>ELVIS AT STAX</t>
  </si>
  <si>
    <t>ELVIS SINGS</t>
  </si>
  <si>
    <t>FRANKIE &amp; JOHNNY =REMAST=</t>
  </si>
  <si>
    <t>FROM ELVIS IN MEMPHIS</t>
  </si>
  <si>
    <t>FROM ELVIS PRESLEY.. -HQ-</t>
  </si>
  <si>
    <t>FUN IN ACAPULCO =REMAST=</t>
  </si>
  <si>
    <t>G.I. BLUES =REMASTERED=</t>
  </si>
  <si>
    <t>GIRL HAPPY =REMASTERED=</t>
  </si>
  <si>
    <t>GIRLS! GIRLS! GIRLS!..</t>
  </si>
  <si>
    <t>LOVING YOU</t>
  </si>
  <si>
    <t>ROUSTABOUT =REMASTERED=</t>
  </si>
  <si>
    <t>SECOND TO NONE</t>
  </si>
  <si>
    <t>VIVA LAS VEGAS =REMAST=</t>
  </si>
  <si>
    <t>PRIMAL SCREAM</t>
  </si>
  <si>
    <t>EVIL HEAT</t>
  </si>
  <si>
    <t>EXTERMINATOR</t>
  </si>
  <si>
    <t>VANISHING POINT</t>
  </si>
  <si>
    <t>PROCOL HARUM</t>
  </si>
  <si>
    <t>A SALTY DOG -HQ/REMAST-</t>
  </si>
  <si>
    <t>HOME -HQ/INSERT/REMAST-</t>
  </si>
  <si>
    <t>PROCOL HARUM -HQ/REMAST-</t>
  </si>
  <si>
    <t>SHINE ON BRIGHTLY -HQ-</t>
  </si>
  <si>
    <t>PROFESSOR LONGHAIR</t>
  </si>
  <si>
    <t>NEW ORLEANS PIANO -HQ-</t>
  </si>
  <si>
    <t>PRONG</t>
  </si>
  <si>
    <t>PROVE YOU WRONG</t>
  </si>
  <si>
    <t>PROPAGANDA</t>
  </si>
  <si>
    <t>A SECRET WISH</t>
  </si>
  <si>
    <t>PSYCHO REALM</t>
  </si>
  <si>
    <t>PUDDLE OF MUDD</t>
  </si>
  <si>
    <t>COME CLEAN -HQ/INSERT-</t>
  </si>
  <si>
    <t>PULP</t>
  </si>
  <si>
    <t>HIS 'N' HERS -DELUXE-</t>
  </si>
  <si>
    <t>Q 65</t>
  </si>
  <si>
    <t>REVIVAL</t>
  </si>
  <si>
    <t>QUAYE FINLEY</t>
  </si>
  <si>
    <t>MAVERICK A STRIKE -HQ-</t>
  </si>
  <si>
    <t>VANGUARD -COLOURED-</t>
  </si>
  <si>
    <t>QUEENS OF THE STONE AGE</t>
  </si>
  <si>
    <t>LULLABIES TO PARALYZE-HQ-</t>
  </si>
  <si>
    <t>QUIET WORLD</t>
  </si>
  <si>
    <t>ROAD -HQ/GATEFOLD-</t>
  </si>
  <si>
    <t>RACOON</t>
  </si>
  <si>
    <t>HERE WE GO STEREO</t>
  </si>
  <si>
    <t>TILL MONKEYS FLY</t>
  </si>
  <si>
    <t>RAEKWON</t>
  </si>
  <si>
    <t>IMMOBILARITY</t>
  </si>
  <si>
    <t>ONLY BUILT 4 CUBAN LINX</t>
  </si>
  <si>
    <t>RAFFERTY GERRY</t>
  </si>
  <si>
    <t>SNAKES AND LADDERS</t>
  </si>
  <si>
    <t>RAGE AGAINST THE MACHINE</t>
  </si>
  <si>
    <t>BATTLE OF LOS ANGELES-HQ-</t>
  </si>
  <si>
    <t>EVIL EMPIRE -HQ-</t>
  </si>
  <si>
    <t>LIVE AT THE GRAND.. -HQ-</t>
  </si>
  <si>
    <t>RENEGADES -HQ-</t>
  </si>
  <si>
    <t>RAM JAM</t>
  </si>
  <si>
    <t>RAM JAM -HQ-</t>
  </si>
  <si>
    <t>RAMONES</t>
  </si>
  <si>
    <t>IT'S ALIVE</t>
  </si>
  <si>
    <t>RANDOLPH ROBERT &amp; THE FA</t>
  </si>
  <si>
    <t>GOT SOUL -HQ-</t>
  </si>
  <si>
    <t>RARE EARTH</t>
  </si>
  <si>
    <t>GET READY</t>
  </si>
  <si>
    <t>RAVEONETTES</t>
  </si>
  <si>
    <t>CHAIN GANG OF LOVE</t>
  </si>
  <si>
    <t>PRETTY IN BLACK</t>
  </si>
  <si>
    <t>REBEL JETT</t>
  </si>
  <si>
    <t>7 -COLOURED/HQ/INSERT-</t>
  </si>
  <si>
    <t>DON'T DIE ON ME NOW</t>
  </si>
  <si>
    <t>TRUCK</t>
  </si>
  <si>
    <t>RED DEVILS</t>
  </si>
  <si>
    <t>KING KING</t>
  </si>
  <si>
    <t>REDD KROSS</t>
  </si>
  <si>
    <t>THIRD EYE -COLOURED-</t>
  </si>
  <si>
    <t>REDDING OTIS</t>
  </si>
  <si>
    <t>IN PERSON AT THE..</t>
  </si>
  <si>
    <t>PAIN IN MY HEART</t>
  </si>
  <si>
    <t>SINGS SOUL BALLADS</t>
  </si>
  <si>
    <t>REEF</t>
  </si>
  <si>
    <t>GLOW</t>
  </si>
  <si>
    <t>TOGETHER -BEST OF-</t>
  </si>
  <si>
    <t>REID CLARENCE</t>
  </si>
  <si>
    <t>RUNNING WATER -COLOURED-</t>
  </si>
  <si>
    <t>RENBOURN JOHN</t>
  </si>
  <si>
    <t>JOHN RENBOURN</t>
  </si>
  <si>
    <t>REPLACEMENTS</t>
  </si>
  <si>
    <t>ALL SHOOK DOWN</t>
  </si>
  <si>
    <t>RESIDENTS</t>
  </si>
  <si>
    <t>DISKOMO/GOOSEBUMP EP -HQ-</t>
  </si>
  <si>
    <t>INTERMISSION-HQ/COLOURED-</t>
  </si>
  <si>
    <t>PLEASE DO NOT.. -HQ-</t>
  </si>
  <si>
    <t>RETURN TO FOREVER</t>
  </si>
  <si>
    <t>ROMANTIC WARRIOR</t>
  </si>
  <si>
    <t>REYNOLDS BARRY</t>
  </si>
  <si>
    <t>I SCARE MYSELF -COLOURED-</t>
  </si>
  <si>
    <t>REYS RITA</t>
  </si>
  <si>
    <t>COOL VOICE OF RITA.. -HQ-</t>
  </si>
  <si>
    <t>RICHMAN JONATHAN &amp; THE M</t>
  </si>
  <si>
    <t>JONATHAN RICHMAN &amp; THE..</t>
  </si>
  <si>
    <t>RICO &amp; THE RUDIES</t>
  </si>
  <si>
    <t>BLOW YOUR HORN -HQ-</t>
  </si>
  <si>
    <t>RITENOUR LEE</t>
  </si>
  <si>
    <t>RIT</t>
  </si>
  <si>
    <t>ROCK PETE &amp; C.L. SMOOTH</t>
  </si>
  <si>
    <t>MAIN INGREDIENT</t>
  </si>
  <si>
    <t>MECCA &amp; THE SOUL BROTHER</t>
  </si>
  <si>
    <t>ROLLINS SONNY</t>
  </si>
  <si>
    <t>BRIDGE</t>
  </si>
  <si>
    <t>HOLDING THE STAGE (ROAD..</t>
  </si>
  <si>
    <t>RONETTES</t>
  </si>
  <si>
    <t>PRESENTING THE FABULOUS..</t>
  </si>
  <si>
    <t>RONSON MICK</t>
  </si>
  <si>
    <t>HEAVEN &amp; HULL</t>
  </si>
  <si>
    <t>ROOTS</t>
  </si>
  <si>
    <t>THINGS FALL APART</t>
  </si>
  <si>
    <t>ROSS DIANA &amp; THE SUPREME</t>
  </si>
  <si>
    <t>NO.1'S -24TR-</t>
  </si>
  <si>
    <t>ROTTERDAM AIRLINES</t>
  </si>
  <si>
    <t>GATE 16 -HQ-</t>
  </si>
  <si>
    <t>RUN DMC</t>
  </si>
  <si>
    <t>KING OF ROCK</t>
  </si>
  <si>
    <t>RUSH TOM</t>
  </si>
  <si>
    <t>TOM RUSH</t>
  </si>
  <si>
    <t>RUSHEN PATRICE</t>
  </si>
  <si>
    <t>PATRICE -HQ/INSERT-</t>
  </si>
  <si>
    <t>PIZZAZZ -HQ/INSERT-</t>
  </si>
  <si>
    <t>SADE</t>
  </si>
  <si>
    <t>DIAMOND LIFE -HQ-</t>
  </si>
  <si>
    <t>SAGITTARIUS</t>
  </si>
  <si>
    <t>PRESENT TENSE =REMAST=</t>
  </si>
  <si>
    <t>SAM &amp; DAVE</t>
  </si>
  <si>
    <t>HOLD ON, I'M COMIN' -HQ-</t>
  </si>
  <si>
    <t>I THANK YOU</t>
  </si>
  <si>
    <t>SANBORN DAVID</t>
  </si>
  <si>
    <t>TIME AND THE RIVER</t>
  </si>
  <si>
    <t>SANCTUARY</t>
  </si>
  <si>
    <t>INTO THE MIRROR BLACK-HQ-</t>
  </si>
  <si>
    <t>REFUGE DENIED -HQ/INSERT-</t>
  </si>
  <si>
    <t>SANTANA</t>
  </si>
  <si>
    <t>CARAVANSERAI</t>
  </si>
  <si>
    <t>FESTIVAL -HQ/INSERT-</t>
  </si>
  <si>
    <t>HAVANA MOON</t>
  </si>
  <si>
    <t>MOONFLOWER =REMASTERED=</t>
  </si>
  <si>
    <t>SANTANA III + 4</t>
  </si>
  <si>
    <t>SANTANA CARLOS</t>
  </si>
  <si>
    <t>BLUES FOR SALVADOR</t>
  </si>
  <si>
    <t>SARACEN</t>
  </si>
  <si>
    <t>HEROES, SAINTS..-COLOURED</t>
  </si>
  <si>
    <t>SATCHEL</t>
  </si>
  <si>
    <t>FAMILY</t>
  </si>
  <si>
    <t>SATRIANI JOE</t>
  </si>
  <si>
    <t>IS THERE LOVE IN.. -HQ-</t>
  </si>
  <si>
    <t>JOE SATRIANI EP</t>
  </si>
  <si>
    <t>NOT OF THIS EARTH</t>
  </si>
  <si>
    <t>SURFING WITH THE ALIEN</t>
  </si>
  <si>
    <t>SCANNER</t>
  </si>
  <si>
    <t>HYPERTRACE -COLOURED-</t>
  </si>
  <si>
    <t>SCHULZE KLAUS</t>
  </si>
  <si>
    <t>DARK SIDE OF THE.. VOL.1</t>
  </si>
  <si>
    <t>DARK SIDE OF THE.. VOL.2</t>
  </si>
  <si>
    <t>DARK SIDE OF THE.. VOL.3</t>
  </si>
  <si>
    <t>DARK SIDE OF THE.. VOL.4</t>
  </si>
  <si>
    <t>SCHWARZ HENRIK</t>
  </si>
  <si>
    <t>INSTRUMENTS -COLOURED/HQ-</t>
  </si>
  <si>
    <t>SCISSOR SISTERS</t>
  </si>
  <si>
    <t>TA DAH!</t>
  </si>
  <si>
    <t>SCOTT JIMMY</t>
  </si>
  <si>
    <t>SOURCE</t>
  </si>
  <si>
    <t>SCOTT RAYMOND</t>
  </si>
  <si>
    <t>PORTOFINO VARIATIONS -HQ-</t>
  </si>
  <si>
    <t>SOOTHING SOUNDS 3LP -HQ-</t>
  </si>
  <si>
    <t>SCOTT TONY</t>
  </si>
  <si>
    <t>CHIEF &amp; EXPRESSIONS..</t>
  </si>
  <si>
    <t>SCREAMING TREES</t>
  </si>
  <si>
    <t>DUST</t>
  </si>
  <si>
    <t>UNCLE ANESTHESIA</t>
  </si>
  <si>
    <t>SEVDALIZA</t>
  </si>
  <si>
    <t>CALLING EP -COLOURED-</t>
  </si>
  <si>
    <t>ISON -HQ-</t>
  </si>
  <si>
    <t>SHADOWS OF KNIGHT</t>
  </si>
  <si>
    <t>BACK DOOR MEN -HQ-</t>
  </si>
  <si>
    <t>GLORIA</t>
  </si>
  <si>
    <t>SHANKAR ANANDA</t>
  </si>
  <si>
    <t>ANANDA SHANKAR -HQ-</t>
  </si>
  <si>
    <t>SHANKAR RAVI/PHILIP GLAS</t>
  </si>
  <si>
    <t>PASSAGES</t>
  </si>
  <si>
    <t>SHAW MARLENA</t>
  </si>
  <si>
    <t>SWEET BEGINNINGS</t>
  </si>
  <si>
    <t>SHELTER</t>
  </si>
  <si>
    <t>MANTRA -HQ/INSERT-</t>
  </si>
  <si>
    <t>SHOCKING BLUE</t>
  </si>
  <si>
    <t>3RD ALBUM + 6</t>
  </si>
  <si>
    <t>AT HOME + 4 -HQ/GATEFOLD-</t>
  </si>
  <si>
    <t>ATTILA</t>
  </si>
  <si>
    <t>DREAM ON DREAMER -HQ-</t>
  </si>
  <si>
    <t>GOOD TIMES -HQ/REMAST-</t>
  </si>
  <si>
    <t>HAM -HQ/GATEFOLD/REMAST-</t>
  </si>
  <si>
    <t>INKPOT + 4</t>
  </si>
  <si>
    <t>LIVE IN JAPAN -REMAST-</t>
  </si>
  <si>
    <t>SCORPIO'S DANCE + 4</t>
  </si>
  <si>
    <t>SINGLE COLLECTION PART 1</t>
  </si>
  <si>
    <t>SICK OF IT ALL</t>
  </si>
  <si>
    <t>BUILT TO LAST</t>
  </si>
  <si>
    <t>SCRATCH THE SURFACE</t>
  </si>
  <si>
    <t>SIGNAL RED</t>
  </si>
  <si>
    <t>UNDER THE RADAR -COLOURED</t>
  </si>
  <si>
    <t>SILL JUDEE</t>
  </si>
  <si>
    <t>HEART FOOD -HQ-</t>
  </si>
  <si>
    <t>JUDEE SILL -HQ/GATEFOLD-</t>
  </si>
  <si>
    <t>SILVERCHAIR</t>
  </si>
  <si>
    <t>DIORAMA</t>
  </si>
  <si>
    <t>DIORAMA -COLOURED/HQ-</t>
  </si>
  <si>
    <t>NEON BALLROOM</t>
  </si>
  <si>
    <t>SIMON &amp; GARFUNKEL</t>
  </si>
  <si>
    <t>BOOKENDS</t>
  </si>
  <si>
    <t>BRIDGE OVER TROUBLED WATE</t>
  </si>
  <si>
    <t>GREATEST HITS</t>
  </si>
  <si>
    <t>PARSLEY SAGE ROSEMARY &amp; T</t>
  </si>
  <si>
    <t>SOUNDS OF SILENCE</t>
  </si>
  <si>
    <t>WEDNESDAY MORNING 3AM</t>
  </si>
  <si>
    <t>SIMON PAUL</t>
  </si>
  <si>
    <t>STILL CRAZY AFTER ALL..</t>
  </si>
  <si>
    <t>THERE GOES RHYMIN' SIMON</t>
  </si>
  <si>
    <t>SIMONE NINA</t>
  </si>
  <si>
    <t>A SINGLE WOMAN =EXPANDED=</t>
  </si>
  <si>
    <t>AND PIANO!</t>
  </si>
  <si>
    <t>BLACK GOLD</t>
  </si>
  <si>
    <t>EMERGENCY WARD =REMASTERE</t>
  </si>
  <si>
    <t>HERE COMES THE SUN</t>
  </si>
  <si>
    <t>IT IS FINISHED</t>
  </si>
  <si>
    <t>NUFF SAID!</t>
  </si>
  <si>
    <t>PASTEL BLUES</t>
  </si>
  <si>
    <t>SILK &amp; SOUL</t>
  </si>
  <si>
    <t>SINGS THE BLUES</t>
  </si>
  <si>
    <t>TO LOVE SOMEBODY</t>
  </si>
  <si>
    <t>SIMONE NINA/DJ MAESTRO</t>
  </si>
  <si>
    <t>LITTLE GIRL BLUE REMIXED</t>
  </si>
  <si>
    <t>SIMONS MATT</t>
  </si>
  <si>
    <t>PIECES</t>
  </si>
  <si>
    <t>SINNER</t>
  </si>
  <si>
    <t>DANGER ZONE -COLOURED-</t>
  </si>
  <si>
    <t>TOUCH OF SIN -COLOURED-</t>
  </si>
  <si>
    <t>SISTER SLEDGE</t>
  </si>
  <si>
    <t>LOVE SOMEBODY TODAY -HQ-</t>
  </si>
  <si>
    <t>SIXTEEN HORSEPOWER</t>
  </si>
  <si>
    <t>LOW ESTATE</t>
  </si>
  <si>
    <t>SACKCLOTH 'N' ASHES</t>
  </si>
  <si>
    <t>SLAVE</t>
  </si>
  <si>
    <t>SHOW TIME</t>
  </si>
  <si>
    <t>SLOWDIVE</t>
  </si>
  <si>
    <t>BLUE DAY</t>
  </si>
  <si>
    <t>JUST FOR A DAY</t>
  </si>
  <si>
    <t>PYGMALION</t>
  </si>
  <si>
    <t>SOUVLAKI</t>
  </si>
  <si>
    <t>SLY &amp; REVOLUTIONARIES</t>
  </si>
  <si>
    <t>BLACK ASH DUB -HQ-</t>
  </si>
  <si>
    <t>SLY &amp; THE FAMILY STONE</t>
  </si>
  <si>
    <t>A WHOLE NEW THING</t>
  </si>
  <si>
    <t>DANCE TO THE MUSIC</t>
  </si>
  <si>
    <t>FRESH</t>
  </si>
  <si>
    <t>LIFE</t>
  </si>
  <si>
    <t>SMALL TALK</t>
  </si>
  <si>
    <t>THERE'S A RIOT GOIN' ON</t>
  </si>
  <si>
    <t>SMITH WILL</t>
  </si>
  <si>
    <t>WILLENNIUM -HQ/INSERT-</t>
  </si>
  <si>
    <t>SNOT</t>
  </si>
  <si>
    <t>GET SOME -HQ-</t>
  </si>
  <si>
    <t>SOCIAL DISTORTION</t>
  </si>
  <si>
    <t>SOMEWHERE BETWEEN HEAVEN.</t>
  </si>
  <si>
    <t>WHITE LIGHT, WHITE..</t>
  </si>
  <si>
    <t>SODA STEREO</t>
  </si>
  <si>
    <t>SOFT MACHINE</t>
  </si>
  <si>
    <t>FIFTH</t>
  </si>
  <si>
    <t>FOURTH</t>
  </si>
  <si>
    <t>SEVEN -HQ-</t>
  </si>
  <si>
    <t>SIX</t>
  </si>
  <si>
    <t>THIRD</t>
  </si>
  <si>
    <t>SOMI</t>
  </si>
  <si>
    <t>PETITE AFRIQUE -HQ-</t>
  </si>
  <si>
    <t>SORROWS</t>
  </si>
  <si>
    <t>TAKE A HEART -HQ-</t>
  </si>
  <si>
    <t>SOUL ASSASSINS</t>
  </si>
  <si>
    <t>MUGGS PRESENTS.... -HQ-</t>
  </si>
  <si>
    <t>SOUL ASYLUM</t>
  </si>
  <si>
    <t>GRAVE DANCERS UNION</t>
  </si>
  <si>
    <t>SOULFLY</t>
  </si>
  <si>
    <t>PROPHECY -COLOURED-</t>
  </si>
  <si>
    <t>SOUNDS</t>
  </si>
  <si>
    <t>DYING TO SAY THIS..-CLRD-</t>
  </si>
  <si>
    <t>LIVING IN AMERICA -CLRD-</t>
  </si>
  <si>
    <t>SOUNDTRACK OF OUR LIVES</t>
  </si>
  <si>
    <t>BEHIND THE MUSIC -CLRD-</t>
  </si>
  <si>
    <t>SOUTHER J.D.</t>
  </si>
  <si>
    <t>TENDERNESS</t>
  </si>
  <si>
    <t>SPANDAU BALLET</t>
  </si>
  <si>
    <t>JOURNEYS TO GLORY</t>
  </si>
  <si>
    <t>SPANN OTIS</t>
  </si>
  <si>
    <t>BIGGEST THING SINCE..</t>
  </si>
  <si>
    <t>SPARTA</t>
  </si>
  <si>
    <t>WIRETAP SCARS</t>
  </si>
  <si>
    <t>SPEARHEAD</t>
  </si>
  <si>
    <t>HOME -HQ/GATEFOLD-</t>
  </si>
  <si>
    <t>SPECTRUM</t>
  </si>
  <si>
    <t>HIGHS, LOWS.. -COLOURED-</t>
  </si>
  <si>
    <t>SPENCE ALEXANDER -SKIP-</t>
  </si>
  <si>
    <t>OAR</t>
  </si>
  <si>
    <t>SPIDERS FROM MARS</t>
  </si>
  <si>
    <t>SPIN DOCTORS</t>
  </si>
  <si>
    <t>POCKET FULL OF.. -HQ-</t>
  </si>
  <si>
    <t>SPIRIT</t>
  </si>
  <si>
    <t>TWELVE DREAMS OF..</t>
  </si>
  <si>
    <t>SPRINGFIELD DUSTY</t>
  </si>
  <si>
    <t>DUSTY...DEFINITELY</t>
  </si>
  <si>
    <t>OOOOOOWEEEE!</t>
  </si>
  <si>
    <t>SPRINGFIELD RICK</t>
  </si>
  <si>
    <t>WORKING CLASS DOG -HQ-</t>
  </si>
  <si>
    <t>STANDUP '69</t>
  </si>
  <si>
    <t>COMMUNICATE -COLOURED-</t>
  </si>
  <si>
    <t>STARR RINGO</t>
  </si>
  <si>
    <t>TIME TAKES TIME -HQ-</t>
  </si>
  <si>
    <t>STATIC-X</t>
  </si>
  <si>
    <t>MACHINE</t>
  </si>
  <si>
    <t>SHADOW ZONE</t>
  </si>
  <si>
    <t>WISCONSIN DEATH TRIP</t>
  </si>
  <si>
    <t>STATUS QUO</t>
  </si>
  <si>
    <t>STEALERS WHEEL</t>
  </si>
  <si>
    <t>STEPPENWOLF</t>
  </si>
  <si>
    <t>STEVENS CAT</t>
  </si>
  <si>
    <t>STONE ROSES</t>
  </si>
  <si>
    <t>TURNS INTO STONE</t>
  </si>
  <si>
    <t>STONE SLY</t>
  </si>
  <si>
    <t>HIGH ON YOU</t>
  </si>
  <si>
    <t>STONE SOUR</t>
  </si>
  <si>
    <t>STONE TEMPLE PILOTS</t>
  </si>
  <si>
    <t>NO. 4</t>
  </si>
  <si>
    <t>PURPLE</t>
  </si>
  <si>
    <t>SHANGRI-LA DEE DA</t>
  </si>
  <si>
    <t>TINY MUSIC</t>
  </si>
  <si>
    <t>STRADLIN IZZY</t>
  </si>
  <si>
    <t>117 DEGREES</t>
  </si>
  <si>
    <t>JU JU HOUNDS</t>
  </si>
  <si>
    <t>STRANGLERS</t>
  </si>
  <si>
    <t>AURAL SCULPTURE +11</t>
  </si>
  <si>
    <t>STRAY CATS</t>
  </si>
  <si>
    <t>STROKES</t>
  </si>
  <si>
    <t>FIRST IMPRESSIONS OF..</t>
  </si>
  <si>
    <t>IS THIS IT</t>
  </si>
  <si>
    <t>ROOM ON FIRE</t>
  </si>
  <si>
    <t>SUGAR RAY</t>
  </si>
  <si>
    <t>LEMONADE &amp; BROWNIES</t>
  </si>
  <si>
    <t>SUICIDAL TENDENCIES</t>
  </si>
  <si>
    <t>ART OF REBELLION</t>
  </si>
  <si>
    <t>CONTROLLED.../FEEL...</t>
  </si>
  <si>
    <t>LIGHTS CAMERA REVOLUTION</t>
  </si>
  <si>
    <t>STILL CYCO AFTER ALL..</t>
  </si>
  <si>
    <t>SULLIVAN BIG JIM</t>
  </si>
  <si>
    <t>SITAR BEAT -HQ-</t>
  </si>
  <si>
    <t>SUMMER CREE</t>
  </si>
  <si>
    <t>STREET FAERIE</t>
  </si>
  <si>
    <t>SWARBRICK DAVE</t>
  </si>
  <si>
    <t>IN THE CLUB</t>
  </si>
  <si>
    <t>SWEET MATTHEW</t>
  </si>
  <si>
    <t>100% FUN</t>
  </si>
  <si>
    <t>GIRLFRIEND -HQ/INSERT-</t>
  </si>
  <si>
    <t>GOODFRIEND</t>
  </si>
  <si>
    <t>SWERVEDRIVER</t>
  </si>
  <si>
    <t>EJECTOR SEAT..-COLOURED-</t>
  </si>
  <si>
    <t>MEZCAL HEAD -HQ/INSERT-</t>
  </si>
  <si>
    <t>RAISE-COLOURED/HQ/INSERT-</t>
  </si>
  <si>
    <t>T.S.O.L.</t>
  </si>
  <si>
    <t>CHANGE TODAY?</t>
  </si>
  <si>
    <t>TAD</t>
  </si>
  <si>
    <t>INFRARED RIDING HOOD</t>
  </si>
  <si>
    <t>TALL HEIGHTS</t>
  </si>
  <si>
    <t>NEPTUNE</t>
  </si>
  <si>
    <t>PRETTY COLORS FOR..-CLRD-</t>
  </si>
  <si>
    <t>TANITA TIKARAM</t>
  </si>
  <si>
    <t>ANCIENT HEART - 30TH ANNIVERSARY EDITION</t>
  </si>
  <si>
    <t>TAPROOT</t>
  </si>
  <si>
    <t>GIFT -HQ/INSERT-</t>
  </si>
  <si>
    <t>TASTE</t>
  </si>
  <si>
    <t>TAX WALLY</t>
  </si>
  <si>
    <t>LOVE IN -HQ/COLOURED-</t>
  </si>
  <si>
    <t>SPRINGTIME IN.. -HQ-</t>
  </si>
  <si>
    <t>TAYLOR JAMES</t>
  </si>
  <si>
    <t>DAD LOVES HIS WORK</t>
  </si>
  <si>
    <t>FLAG</t>
  </si>
  <si>
    <t>NEVER DIE YOUNG</t>
  </si>
  <si>
    <t>OCTOBER ROAD</t>
  </si>
  <si>
    <t>TEDESCHI TRUCKS BAND</t>
  </si>
  <si>
    <t>MADE UP MIND</t>
  </si>
  <si>
    <t>REVELATOR</t>
  </si>
  <si>
    <t>TELEX</t>
  </si>
  <si>
    <t>LOOKING FOR SAINT-TROPEZ</t>
  </si>
  <si>
    <t>TEMPTATIONS</t>
  </si>
  <si>
    <t>GETTIN' READY</t>
  </si>
  <si>
    <t>TEN YEARS AFTER</t>
  </si>
  <si>
    <t>A STING IN THE TALE -HQ-</t>
  </si>
  <si>
    <t>ROCK &amp; ROLL MUSIC TO..</t>
  </si>
  <si>
    <t>UNDEAD =EXPANDED=</t>
  </si>
  <si>
    <t>WATT</t>
  </si>
  <si>
    <t>TESTAMENT</t>
  </si>
  <si>
    <t>LOW -HQ/INSERT-</t>
  </si>
  <si>
    <t>SOULS OF BLACK</t>
  </si>
  <si>
    <t>THELONIOUS MONSTER</t>
  </si>
  <si>
    <t>BEAUTIFUL MESS-HQ/INSERT-</t>
  </si>
  <si>
    <t>THERAPY?</t>
  </si>
  <si>
    <t>NURSE</t>
  </si>
  <si>
    <t>THEY MIGHT BE GIANTS</t>
  </si>
  <si>
    <t>FLOOD</t>
  </si>
  <si>
    <t>THIRD EYE BLIND</t>
  </si>
  <si>
    <t>THIRTY SIX CRAZYFISTS</t>
  </si>
  <si>
    <t>A SNOW CAPPED.. -HQ-</t>
  </si>
  <si>
    <t>BITTERNESS THE STAR -HQ-</t>
  </si>
  <si>
    <t>THOMAS CARLA</t>
  </si>
  <si>
    <t>GEE WHIZ</t>
  </si>
  <si>
    <t>TIMBERLAKE JUSTIN</t>
  </si>
  <si>
    <t>BOOK OF LOVE -HQ-</t>
  </si>
  <si>
    <t>TINDERSTICKS</t>
  </si>
  <si>
    <t>CURTAINS -HQ-</t>
  </si>
  <si>
    <t>SIMPLE PLEASURE -HQ-</t>
  </si>
  <si>
    <t>TINDERSTICKS (2ND ALBUM)</t>
  </si>
  <si>
    <t>TING TINGS</t>
  </si>
  <si>
    <t>WE STARTED NOTHING -HQ-</t>
  </si>
  <si>
    <t>TITUS GROAN</t>
  </si>
  <si>
    <t>TITUS GROAN -HQ-</t>
  </si>
  <si>
    <t>TNT</t>
  </si>
  <si>
    <t>REALIZED FANTASIES -CLRD-</t>
  </si>
  <si>
    <t>TOOTS &amp; THE MAYTALS</t>
  </si>
  <si>
    <t>UNPLUGGED ON.. -HQ-</t>
  </si>
  <si>
    <t>TORME MEL</t>
  </si>
  <si>
    <t>COMIN' HOME BABY! -HQ-</t>
  </si>
  <si>
    <t>TOSH PETER</t>
  </si>
  <si>
    <t>BUSH DOCTOR</t>
  </si>
  <si>
    <t>EQUAL RIGHTS</t>
  </si>
  <si>
    <t>MAMA AFRICA</t>
  </si>
  <si>
    <t>TOTO</t>
  </si>
  <si>
    <t>25TH ANNIVERSARY:LIVE..</t>
  </si>
  <si>
    <t>HYDRA</t>
  </si>
  <si>
    <t>IV</t>
  </si>
  <si>
    <t>MINDFIELDS</t>
  </si>
  <si>
    <t>SEVENTH ONE</t>
  </si>
  <si>
    <t>TOWER OF POWER</t>
  </si>
  <si>
    <t>BACK TO OAKLAND</t>
  </si>
  <si>
    <t>TRAGICALLY HIP</t>
  </si>
  <si>
    <t>ROAD APPLES</t>
  </si>
  <si>
    <t>UP TO HERE</t>
  </si>
  <si>
    <t>TREES</t>
  </si>
  <si>
    <t>ON THE SHORE</t>
  </si>
  <si>
    <t>TRICKY</t>
  </si>
  <si>
    <t>MAXINQUAYE</t>
  </si>
  <si>
    <t>TRIFLE</t>
  </si>
  <si>
    <t>FIRST MEETING -HQ-</t>
  </si>
  <si>
    <t>TRISTANO FRANCESCO</t>
  </si>
  <si>
    <t>PIANO CIRCLE SONGS -HQ-</t>
  </si>
  <si>
    <t>TRIVIUM</t>
  </si>
  <si>
    <t>CRUSADE -HQ-</t>
  </si>
  <si>
    <t>SHOGUN -HQ-</t>
  </si>
  <si>
    <t>TRUCKS DEREK -BAND-</t>
  </si>
  <si>
    <t>ALREADY FREE</t>
  </si>
  <si>
    <t>JOYFUL NOISE</t>
  </si>
  <si>
    <t>ROADSONGS -HQ/GATEFOLD-</t>
  </si>
  <si>
    <t>TWISTED SISTER</t>
  </si>
  <si>
    <t>STAY HUNGRY</t>
  </si>
  <si>
    <t>TWO CELLOS</t>
  </si>
  <si>
    <t>2 CELLOS</t>
  </si>
  <si>
    <t>CELLOVERSE</t>
  </si>
  <si>
    <t>IN2ITION</t>
  </si>
  <si>
    <t>SCORE-HQ/GATEFOLD/INSERT-</t>
  </si>
  <si>
    <t>TYLER BONNIE</t>
  </si>
  <si>
    <t>FASTER THAN.. -COLOURED-</t>
  </si>
  <si>
    <t>TYP-O-NEGATIVE</t>
  </si>
  <si>
    <t>BLOODY KISSES</t>
  </si>
  <si>
    <t>UB 40</t>
  </si>
  <si>
    <t>UNCLE TUPELO</t>
  </si>
  <si>
    <t>MARCH 16-20, 1992</t>
  </si>
  <si>
    <t>STILL FEEL GONE</t>
  </si>
  <si>
    <t>UPSETTERS</t>
  </si>
  <si>
    <t>DOUBLE SEVEN -HQ-</t>
  </si>
  <si>
    <t>URBAN DANCE SQUAD</t>
  </si>
  <si>
    <t>ARTANTICA -COLOURED-</t>
  </si>
  <si>
    <t>BEOGRAD (LIVE) -HQ-</t>
  </si>
  <si>
    <t>LIFE 'N PERSPECTIVES</t>
  </si>
  <si>
    <t>MENTAL FLOSS.. -REMAST-</t>
  </si>
  <si>
    <t>PERSONA NON GRATA-REMAST-</t>
  </si>
  <si>
    <t>PLANET ULTRA -HQ-</t>
  </si>
  <si>
    <t>REMIX COLLECTION -COLOUR-</t>
  </si>
  <si>
    <t>SINGLES COLLECTION</t>
  </si>
  <si>
    <t>V/A</t>
  </si>
  <si>
    <t>BBC RADIOPHONIC WORKSHOP</t>
  </si>
  <si>
    <t>DANCING DOWN ORANGE -COLO</t>
  </si>
  <si>
    <t>DUKE REID ROCK'S.. -HQ-</t>
  </si>
  <si>
    <t>GOLDEN YEARS..-NEDERBEAT-</t>
  </si>
  <si>
    <t>HOT SHOTS OF REGGAE -HQ-</t>
  </si>
  <si>
    <t>MUSIC OF DC COMICS VOL.2</t>
  </si>
  <si>
    <t>NO MORE HEARTACHES -CLRD-</t>
  </si>
  <si>
    <t>NORTHERN SOUL STORY VOL.1</t>
  </si>
  <si>
    <t>NORTHERN SOUL STORY VOL.2</t>
  </si>
  <si>
    <t>NORTHERN SOUL STORY VOL.3</t>
  </si>
  <si>
    <t>NORTHERN SOUL STORY VOL.4</t>
  </si>
  <si>
    <t>RARE DUTCH MASTERS</t>
  </si>
  <si>
    <t>RED RED WINE-COLOURED/HQ-</t>
  </si>
  <si>
    <t>TREASURE DUB VOL.1 -CLRD-</t>
  </si>
  <si>
    <t>TREASURE DUB VOL.2 -CLRD-</t>
  </si>
  <si>
    <t>WHAT AM I TO DO? -COLOUR-</t>
  </si>
  <si>
    <t>VAI STEVE</t>
  </si>
  <si>
    <t>PASSION &amp; WARFARE</t>
  </si>
  <si>
    <t>VAN DIK HOUT</t>
  </si>
  <si>
    <t>HET BESTE VAN..-COLOURED-</t>
  </si>
  <si>
    <t>VANDENBERG</t>
  </si>
  <si>
    <t>VANGELIS</t>
  </si>
  <si>
    <t>MYTHODEA - MUSIC FOR..-HQ</t>
  </si>
  <si>
    <t>VANILLA FUDGE</t>
  </si>
  <si>
    <t>PSYCHEDELIC SUNDAE..</t>
  </si>
  <si>
    <t>VAUGHAN BROTHERS</t>
  </si>
  <si>
    <t>FAMILY STYLE</t>
  </si>
  <si>
    <t>VAUGHAN STEVIE RAY</t>
  </si>
  <si>
    <t>COULDN'T STAND THE..</t>
  </si>
  <si>
    <t>IN STEP</t>
  </si>
  <si>
    <t>IN THE BEGINNING</t>
  </si>
  <si>
    <t>LIVE ALIVE</t>
  </si>
  <si>
    <t>LIVE AT CARNEGIE HALL</t>
  </si>
  <si>
    <t>SKY IS CRYING</t>
  </si>
  <si>
    <t>SOUL TO SOUL</t>
  </si>
  <si>
    <t>VAYA CON DIOS</t>
  </si>
  <si>
    <t>NIGHT OWLS -HQ/INSERT-</t>
  </si>
  <si>
    <t>TIME FLIES -HQ/INSERT-</t>
  </si>
  <si>
    <t>VAYA CON DIOS -COLOURED-</t>
  </si>
  <si>
    <t>VEEN HERMAN VAN</t>
  </si>
  <si>
    <t>VALLEN OF SPRINGEN -HQ-</t>
  </si>
  <si>
    <t>VEILS</t>
  </si>
  <si>
    <t>NUX VOMICA -HQ-</t>
  </si>
  <si>
    <t>RUNAWAY FOUND -HQ-</t>
  </si>
  <si>
    <t>SUN GANGS -HQ/COLOURED-</t>
  </si>
  <si>
    <t>VELVET REVOLVER</t>
  </si>
  <si>
    <t>CONTRABAND</t>
  </si>
  <si>
    <t>VELVET UNDERGROUND</t>
  </si>
  <si>
    <t>VENDETTA</t>
  </si>
  <si>
    <t>GO AND LIVE STAY AND DIE</t>
  </si>
  <si>
    <t>VERTICAL HORIZON</t>
  </si>
  <si>
    <t>EVERYTHING YOU WANT -COLO</t>
  </si>
  <si>
    <t>VISION OF DISORDER</t>
  </si>
  <si>
    <t>IMPRINT -COLOURED-</t>
  </si>
  <si>
    <t>VISION OF DISORDER -COLOU</t>
  </si>
  <si>
    <t>VITALE JOE</t>
  </si>
  <si>
    <t>ROLLER COASTER WEEKEND</t>
  </si>
  <si>
    <t>VON BONDIES</t>
  </si>
  <si>
    <t>PAWN SHOPPE HEART</t>
  </si>
  <si>
    <t>VREEMDE KOSTGANGERS</t>
  </si>
  <si>
    <t>NACHTWERK -HQ-</t>
  </si>
  <si>
    <t>VREEMDE KOSTGANGERS -HQ-</t>
  </si>
  <si>
    <t>WAITS TOM &amp; CRYSTAL GAYL</t>
  </si>
  <si>
    <t>ONE FROM THE HEART</t>
  </si>
  <si>
    <t>WALKER BROTHERS</t>
  </si>
  <si>
    <t>NITE FLIGHTS</t>
  </si>
  <si>
    <t>TAKE IT EASY WITH THE..</t>
  </si>
  <si>
    <t>WALKER SCOTT</t>
  </si>
  <si>
    <t>SCOTT</t>
  </si>
  <si>
    <t>SINGS JACQUES BREL</t>
  </si>
  <si>
    <t>WALLACE COLLECTION</t>
  </si>
  <si>
    <t>LAUGHING CAVALIER -HQ-</t>
  </si>
  <si>
    <t>WALSH STEVE</t>
  </si>
  <si>
    <t>BLACK BUTTERFLY -COLOURED</t>
  </si>
  <si>
    <t>WARLOCK</t>
  </si>
  <si>
    <t>TRUE AS STEEL</t>
  </si>
  <si>
    <t>WARRANT</t>
  </si>
  <si>
    <t>ENFORCER -HQ/INSERT-</t>
  </si>
  <si>
    <t>WASHINGTON GROVER -JR.-</t>
  </si>
  <si>
    <t>WINELIGHT</t>
  </si>
  <si>
    <t>WATCHTOWER</t>
  </si>
  <si>
    <t>CONTROL AND RESISTANCE</t>
  </si>
  <si>
    <t>WATERS MUDDY</t>
  </si>
  <si>
    <t>HARD AGAIN</t>
  </si>
  <si>
    <t>I'M READY</t>
  </si>
  <si>
    <t>KING BEE</t>
  </si>
  <si>
    <t>MUDDY 'MISSISSIPPI' LIVE</t>
  </si>
  <si>
    <t>WATERS MUDDY.=TRIB=</t>
  </si>
  <si>
    <t>MUDDY WATERS 100</t>
  </si>
  <si>
    <t>WAYLON</t>
  </si>
  <si>
    <t>HEAVEN AFTER MIDNIGHT</t>
  </si>
  <si>
    <t>WEATHER REPORT</t>
  </si>
  <si>
    <t>BLACK MARKET</t>
  </si>
  <si>
    <t>HEAVY WEATHER</t>
  </si>
  <si>
    <t>SWEETNIGHTER</t>
  </si>
  <si>
    <t>WESLEY FRED</t>
  </si>
  <si>
    <t>WUDA CUDA SHUDA</t>
  </si>
  <si>
    <t>WEST COAST POP ART EXPERI</t>
  </si>
  <si>
    <t>PART ONE -HQ-</t>
  </si>
  <si>
    <t>WESTBROOK MIKE</t>
  </si>
  <si>
    <t>METROPOLIS -HQ/GATEFOLD-</t>
  </si>
  <si>
    <t>WHATNAUTS</t>
  </si>
  <si>
    <t>INTRODUCING THE -HQ-</t>
  </si>
  <si>
    <t>WHEATUS</t>
  </si>
  <si>
    <t>WHEATUS -HQ/INSERT-</t>
  </si>
  <si>
    <t>WHITE TONY JOE</t>
  </si>
  <si>
    <t>BLACK &amp; WHITE</t>
  </si>
  <si>
    <t>CONTINUED</t>
  </si>
  <si>
    <t>TONY JOE</t>
  </si>
  <si>
    <t>WHITE ZOMBIE</t>
  </si>
  <si>
    <t>ASTRO-CREEP:2000 SONGS..</t>
  </si>
  <si>
    <t>LA SEXORCISTO: DEVIL..</t>
  </si>
  <si>
    <t>WHITLEY CHRIS</t>
  </si>
  <si>
    <t>LIVING WITH THE LAW</t>
  </si>
  <si>
    <t>WHO</t>
  </si>
  <si>
    <t>WHO'S NEXT</t>
  </si>
  <si>
    <t>WILLIAMS HANK</t>
  </si>
  <si>
    <t>40 GREATEST HITS</t>
  </si>
  <si>
    <t>WILLIAMS LUCINDA</t>
  </si>
  <si>
    <t>CAR WHEELS ON A GRAVEL..</t>
  </si>
  <si>
    <t>WILSON DENNIS</t>
  </si>
  <si>
    <t>PACIFIC OCEAN BLUE</t>
  </si>
  <si>
    <t>WINGER</t>
  </si>
  <si>
    <t>PULL -HQ-</t>
  </si>
  <si>
    <t>WINTER JOHNNY</t>
  </si>
  <si>
    <t>WOODSTOCK EXPERIENCE -HQ-</t>
  </si>
  <si>
    <t>WIPERS</t>
  </si>
  <si>
    <t>CIRCLE -HQ-</t>
  </si>
  <si>
    <t>WITHERS BILL</t>
  </si>
  <si>
    <t>JUST AS I AM</t>
  </si>
  <si>
    <t>MAKING MUSIC -HQ/INSERT-</t>
  </si>
  <si>
    <t>MENAGERIE</t>
  </si>
  <si>
    <t>NAKED &amp; WARM -HQ/INSERT-</t>
  </si>
  <si>
    <t>STILL BILL</t>
  </si>
  <si>
    <t>WITHIN TEMPTATION</t>
  </si>
  <si>
    <t>DANCE -COLOURED-</t>
  </si>
  <si>
    <t>ENTER -COLOURED/INSERT-</t>
  </si>
  <si>
    <t>WOLFMOTHER</t>
  </si>
  <si>
    <t>WOMACK BOBBY</t>
  </si>
  <si>
    <t>HOME IS WHERE THE HEART..</t>
  </si>
  <si>
    <t>WOOD ROY</t>
  </si>
  <si>
    <t>BOULDERS -HQ/GATEFOLD-</t>
  </si>
  <si>
    <t>WORRELL BERNIE</t>
  </si>
  <si>
    <t>ALL THE WOO IN THE.. -HQ-</t>
  </si>
  <si>
    <t>WRIGHT BETTY</t>
  </si>
  <si>
    <t>I LOVE THE WAY YOU.. -HQ-</t>
  </si>
  <si>
    <t>WU-TANG CLAN</t>
  </si>
  <si>
    <t>IRON FLAG</t>
  </si>
  <si>
    <t>W</t>
  </si>
  <si>
    <t>WYMAN BILL</t>
  </si>
  <si>
    <t>BACK TO BASICS</t>
  </si>
  <si>
    <t>X</t>
  </si>
  <si>
    <t>LOS ANGELES</t>
  </si>
  <si>
    <t>X-FACES</t>
  </si>
  <si>
    <t>A NOD IS AS GOOD AS A WINK… TO A BLIND HORSE</t>
  </si>
  <si>
    <t>YELLO</t>
  </si>
  <si>
    <t>ONE SECOND =REMASTERED=</t>
  </si>
  <si>
    <t>STELLA =REMASTERED=</t>
  </si>
  <si>
    <t>YELLOW MAGIC ORCHESTRA</t>
  </si>
  <si>
    <t>AFTER SERVICE</t>
  </si>
  <si>
    <t>BGM</t>
  </si>
  <si>
    <t>NAUGHTY BOYS &amp; INSTRUMENT</t>
  </si>
  <si>
    <t>PUBLIC PRESSURE</t>
  </si>
  <si>
    <t>SERVICE</t>
  </si>
  <si>
    <t>SOLID STATE SURVIVOR</t>
  </si>
  <si>
    <t>TECHNODELIC</t>
  </si>
  <si>
    <t>X-MULTIPLIES</t>
  </si>
  <si>
    <t>YMO USA &amp; YELLOW MAGIC..</t>
  </si>
  <si>
    <t>YES</t>
  </si>
  <si>
    <t>9012 LIVE THE SOLOS</t>
  </si>
  <si>
    <t>LADDER</t>
  </si>
  <si>
    <t>TALK</t>
  </si>
  <si>
    <t>TIME AND A WORD</t>
  </si>
  <si>
    <t>UNION</t>
  </si>
  <si>
    <t>YES =EXPANDED=</t>
  </si>
  <si>
    <t>YOUSSEF DHAFER</t>
  </si>
  <si>
    <t>BIRDS REQUIEM</t>
  </si>
  <si>
    <t>DIWAN OF BEAUTY.. -HQ-</t>
  </si>
  <si>
    <t>ZAPP</t>
  </si>
  <si>
    <t>I</t>
  </si>
  <si>
    <t>ZEVON WARREN</t>
  </si>
  <si>
    <t>EXCITABLE BOY</t>
  </si>
  <si>
    <t>WARREN ZEVON</t>
  </si>
  <si>
    <t>ZITA SWOON</t>
  </si>
  <si>
    <t>I PAINT PICTURES.. -HQ-</t>
  </si>
  <si>
    <t>LIFE = A.. -COLOURED-</t>
  </si>
  <si>
    <t>ZORN JOHN</t>
  </si>
  <si>
    <t>SPY VS. SPY -HQ/INSERT-</t>
  </si>
  <si>
    <t>Un.</t>
  </si>
  <si>
    <t>Form.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</si>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</sst>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10" xfId="0" applyBorder="1"/>
    <xf numFmtId="0" fontId="18" fillId="0" borderId="0" xfId="0" applyFont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3"/>
  <sheetViews>
    <sheetView tabSelected="1" topLeftCell="A91" workbookViewId="0">
      <selection activeCell="B10" sqref="B10"/>
    </sheetView>
  </sheetViews>
  <sheetFormatPr defaultColWidth="11.42578125" defaultRowHeight="15" x14ac:dyDescent="0.25"/>
  <cols>
    <col min="1" max="2" width="25.7109375" style="6" customWidth="1"/>
    <col min="3" max="3" width="5.140625" bestFit="1" customWidth="1"/>
    <col min="4" max="4" width="10.42578125" bestFit="1" customWidth="1"/>
    <col min="5" max="5" width="14" bestFit="1" customWidth="1"/>
    <col min="6" max="6" width="25.7109375" customWidth="1"/>
  </cols>
  <sheetData>
    <row r="1" spans="1:6" s="2" customFormat="1" ht="18.75" x14ac:dyDescent="0.3">
      <c r="A1" s="3" t="s">
        <v>0</v>
      </c>
      <c r="B1" s="4" t="s">
        <v>1</v>
      </c>
      <c r="C1" s="3" t="s">
        <v>2338</v>
      </c>
      <c r="D1" s="3" t="s">
        <v>2339</v>
      </c>
      <c r="E1" s="3" t="s">
        <v>2</v>
      </c>
      <c r="F1" s="3" t="s">
        <v>2340</v>
      </c>
    </row>
    <row r="2" spans="1:6" x14ac:dyDescent="0.25">
      <c r="A2" s="5" t="s">
        <v>3</v>
      </c>
      <c r="B2" s="5" t="s">
        <v>4</v>
      </c>
      <c r="C2" s="1">
        <v>2</v>
      </c>
      <c r="D2" s="1" t="s">
        <v>5</v>
      </c>
      <c r="E2" s="1" t="str">
        <f>"0600753485996"</f>
        <v>0600753485996</v>
      </c>
      <c r="F2" s="1">
        <v>3100</v>
      </c>
    </row>
    <row r="3" spans="1:6" x14ac:dyDescent="0.25">
      <c r="A3" s="5" t="s">
        <v>6</v>
      </c>
      <c r="B3" s="5" t="s">
        <v>7</v>
      </c>
      <c r="C3" s="1">
        <v>1</v>
      </c>
      <c r="D3" s="1" t="s">
        <v>5</v>
      </c>
      <c r="E3" s="1" t="str">
        <f>"8718469540457"</f>
        <v>8718469540457</v>
      </c>
      <c r="F3" s="1">
        <v>2400</v>
      </c>
    </row>
    <row r="4" spans="1:6" x14ac:dyDescent="0.25">
      <c r="A4" s="5" t="s">
        <v>8</v>
      </c>
      <c r="B4" s="5" t="s">
        <v>9</v>
      </c>
      <c r="C4" s="1">
        <v>2</v>
      </c>
      <c r="D4" s="1" t="s">
        <v>5</v>
      </c>
      <c r="E4" s="1" t="str">
        <f>"8719262006058"</f>
        <v>8719262006058</v>
      </c>
      <c r="F4" s="1">
        <v>2900</v>
      </c>
    </row>
    <row r="5" spans="1:6" x14ac:dyDescent="0.25">
      <c r="A5" s="5" t="s">
        <v>10</v>
      </c>
      <c r="B5" s="5" t="s">
        <v>11</v>
      </c>
      <c r="C5" s="1">
        <v>1</v>
      </c>
      <c r="D5" s="1" t="s">
        <v>5</v>
      </c>
      <c r="E5" s="1" t="str">
        <f>"8719262006911"</f>
        <v>8719262006911</v>
      </c>
      <c r="F5" s="1">
        <v>2400</v>
      </c>
    </row>
    <row r="6" spans="1:6" x14ac:dyDescent="0.25">
      <c r="A6" s="5" t="s">
        <v>10</v>
      </c>
      <c r="B6" s="5" t="s">
        <v>12</v>
      </c>
      <c r="C6" s="1">
        <v>2</v>
      </c>
      <c r="D6" s="1" t="s">
        <v>5</v>
      </c>
      <c r="E6" s="1" t="str">
        <f>"8719262001794"</f>
        <v>8719262001794</v>
      </c>
      <c r="F6" s="1">
        <v>2900</v>
      </c>
    </row>
    <row r="7" spans="1:6" x14ac:dyDescent="0.25">
      <c r="A7" s="5" t="s">
        <v>10</v>
      </c>
      <c r="B7" s="5" t="s">
        <v>13</v>
      </c>
      <c r="C7" s="1">
        <v>1</v>
      </c>
      <c r="D7" s="1" t="s">
        <v>5</v>
      </c>
      <c r="E7" s="1" t="str">
        <f>"8719262007444"</f>
        <v>8719262007444</v>
      </c>
      <c r="F7" s="1">
        <v>2400</v>
      </c>
    </row>
    <row r="8" spans="1:6" x14ac:dyDescent="0.25">
      <c r="A8" s="5" t="s">
        <v>14</v>
      </c>
      <c r="B8" s="5" t="s">
        <v>15</v>
      </c>
      <c r="C8" s="1">
        <v>1</v>
      </c>
      <c r="D8" s="1" t="s">
        <v>5</v>
      </c>
      <c r="E8" s="1" t="str">
        <f>"8719262001718"</f>
        <v>8719262001718</v>
      </c>
      <c r="F8" s="1">
        <v>2400</v>
      </c>
    </row>
    <row r="9" spans="1:6" x14ac:dyDescent="0.25">
      <c r="A9" s="5" t="s">
        <v>16</v>
      </c>
      <c r="B9" s="5" t="s">
        <v>17</v>
      </c>
      <c r="C9" s="1">
        <v>1</v>
      </c>
      <c r="D9" s="1" t="s">
        <v>5</v>
      </c>
      <c r="E9" s="1" t="str">
        <f>"8719262007055"</f>
        <v>8719262007055</v>
      </c>
      <c r="F9" s="1">
        <v>2400</v>
      </c>
    </row>
    <row r="10" spans="1:6" x14ac:dyDescent="0.25">
      <c r="A10" s="5" t="s">
        <v>18</v>
      </c>
      <c r="B10" s="5" t="s">
        <v>19</v>
      </c>
      <c r="C10" s="1">
        <v>1</v>
      </c>
      <c r="D10" s="1" t="s">
        <v>5</v>
      </c>
      <c r="E10" s="1" t="str">
        <f>"8718469532605"</f>
        <v>8718469532605</v>
      </c>
      <c r="F10" s="1">
        <v>2400</v>
      </c>
    </row>
    <row r="11" spans="1:6" x14ac:dyDescent="0.25">
      <c r="A11" s="5" t="s">
        <v>18</v>
      </c>
      <c r="B11" s="5" t="s">
        <v>20</v>
      </c>
      <c r="C11" s="1">
        <v>1</v>
      </c>
      <c r="D11" s="1" t="s">
        <v>5</v>
      </c>
      <c r="E11" s="1" t="str">
        <f>"8718469534692"</f>
        <v>8718469534692</v>
      </c>
      <c r="F11" s="1">
        <v>2400</v>
      </c>
    </row>
    <row r="12" spans="1:6" x14ac:dyDescent="0.25">
      <c r="A12" s="5" t="s">
        <v>21</v>
      </c>
      <c r="B12" s="5" t="s">
        <v>22</v>
      </c>
      <c r="C12" s="1">
        <v>2</v>
      </c>
      <c r="D12" s="1" t="s">
        <v>5</v>
      </c>
      <c r="E12" s="1" t="str">
        <f>"8713748980412"</f>
        <v>8713748980412</v>
      </c>
      <c r="F12" s="1">
        <v>3100</v>
      </c>
    </row>
    <row r="13" spans="1:6" x14ac:dyDescent="0.25">
      <c r="A13" s="5" t="s">
        <v>21</v>
      </c>
      <c r="B13" s="5" t="s">
        <v>23</v>
      </c>
      <c r="C13" s="1">
        <v>1</v>
      </c>
      <c r="D13" s="1" t="s">
        <v>5</v>
      </c>
      <c r="E13" s="1" t="str">
        <f>"8718469534883"</f>
        <v>8718469534883</v>
      </c>
      <c r="F13" s="1">
        <v>2400</v>
      </c>
    </row>
    <row r="14" spans="1:6" x14ac:dyDescent="0.25">
      <c r="A14" s="5" t="s">
        <v>24</v>
      </c>
      <c r="B14" s="5" t="s">
        <v>25</v>
      </c>
      <c r="C14" s="1">
        <v>1</v>
      </c>
      <c r="D14" s="1" t="s">
        <v>5</v>
      </c>
      <c r="E14" s="1" t="str">
        <f>"0886973529010"</f>
        <v>0886973529010</v>
      </c>
      <c r="F14" s="1">
        <v>2400</v>
      </c>
    </row>
    <row r="15" spans="1:6" x14ac:dyDescent="0.25">
      <c r="A15" s="5" t="s">
        <v>24</v>
      </c>
      <c r="B15" s="5" t="s">
        <v>26</v>
      </c>
      <c r="C15" s="1">
        <v>2</v>
      </c>
      <c r="D15" s="1" t="s">
        <v>5</v>
      </c>
      <c r="E15" s="1" t="str">
        <f>"0886976854119"</f>
        <v>0886976854119</v>
      </c>
      <c r="F15" s="1">
        <v>2900</v>
      </c>
    </row>
    <row r="16" spans="1:6" x14ac:dyDescent="0.25">
      <c r="A16" s="5" t="s">
        <v>24</v>
      </c>
      <c r="B16" s="5" t="s">
        <v>27</v>
      </c>
      <c r="C16" s="1">
        <v>2</v>
      </c>
      <c r="D16" s="1" t="s">
        <v>5</v>
      </c>
      <c r="E16" s="1" t="str">
        <f>"8713748980344"</f>
        <v>8713748980344</v>
      </c>
      <c r="F16" s="1">
        <v>2900</v>
      </c>
    </row>
    <row r="17" spans="1:6" x14ac:dyDescent="0.25">
      <c r="A17" s="5" t="s">
        <v>28</v>
      </c>
      <c r="B17" s="5" t="s">
        <v>29</v>
      </c>
      <c r="C17" s="1">
        <v>2</v>
      </c>
      <c r="D17" s="1" t="s">
        <v>5</v>
      </c>
      <c r="E17" s="1" t="str">
        <f>"8718469540082"</f>
        <v>8718469540082</v>
      </c>
      <c r="F17" s="1">
        <v>2900</v>
      </c>
    </row>
    <row r="18" spans="1:6" x14ac:dyDescent="0.25">
      <c r="A18" s="5" t="s">
        <v>28</v>
      </c>
      <c r="B18" s="5" t="s">
        <v>30</v>
      </c>
      <c r="C18" s="1">
        <v>1</v>
      </c>
      <c r="D18" s="1" t="s">
        <v>5</v>
      </c>
      <c r="E18" s="1" t="str">
        <f>"8719262000063"</f>
        <v>8719262000063</v>
      </c>
      <c r="F18" s="1">
        <v>2400</v>
      </c>
    </row>
    <row r="19" spans="1:6" x14ac:dyDescent="0.25">
      <c r="A19" s="5" t="s">
        <v>28</v>
      </c>
      <c r="B19" s="5" t="s">
        <v>31</v>
      </c>
      <c r="C19" s="1">
        <v>1</v>
      </c>
      <c r="D19" s="1" t="s">
        <v>5</v>
      </c>
      <c r="E19" s="1" t="str">
        <f>"8718469540105"</f>
        <v>8718469540105</v>
      </c>
      <c r="F19" s="1">
        <v>2400</v>
      </c>
    </row>
    <row r="20" spans="1:6" x14ac:dyDescent="0.25">
      <c r="A20" s="5" t="s">
        <v>28</v>
      </c>
      <c r="B20" s="5" t="s">
        <v>32</v>
      </c>
      <c r="C20" s="1">
        <v>2</v>
      </c>
      <c r="D20" s="1" t="s">
        <v>5</v>
      </c>
      <c r="E20" s="1" t="str">
        <f>"8718469540099"</f>
        <v>8718469540099</v>
      </c>
      <c r="F20" s="1">
        <v>2900</v>
      </c>
    </row>
    <row r="21" spans="1:6" x14ac:dyDescent="0.25">
      <c r="A21" s="5" t="s">
        <v>33</v>
      </c>
      <c r="B21" s="5" t="s">
        <v>34</v>
      </c>
      <c r="C21" s="1">
        <v>2</v>
      </c>
      <c r="D21" s="1" t="s">
        <v>5</v>
      </c>
      <c r="E21" s="1" t="str">
        <f>"0600753426555"</f>
        <v>0600753426555</v>
      </c>
      <c r="F21" s="1">
        <v>3100</v>
      </c>
    </row>
    <row r="22" spans="1:6" x14ac:dyDescent="0.25">
      <c r="A22" s="5" t="s">
        <v>35</v>
      </c>
      <c r="B22" s="5" t="s">
        <v>36</v>
      </c>
      <c r="C22" s="1">
        <v>1</v>
      </c>
      <c r="D22" s="1" t="s">
        <v>5</v>
      </c>
      <c r="E22" s="1" t="str">
        <f>"8719262005570"</f>
        <v>8719262005570</v>
      </c>
      <c r="F22" s="1">
        <v>2400</v>
      </c>
    </row>
    <row r="23" spans="1:6" x14ac:dyDescent="0.25">
      <c r="A23" s="5" t="s">
        <v>37</v>
      </c>
      <c r="B23" s="5" t="s">
        <v>38</v>
      </c>
      <c r="C23" s="1">
        <v>1</v>
      </c>
      <c r="D23" s="1" t="s">
        <v>5</v>
      </c>
      <c r="E23" s="1" t="str">
        <f>"8718469532797"</f>
        <v>8718469532797</v>
      </c>
      <c r="F23" s="1">
        <v>2400</v>
      </c>
    </row>
    <row r="24" spans="1:6" x14ac:dyDescent="0.25">
      <c r="A24" s="5" t="s">
        <v>39</v>
      </c>
      <c r="B24" s="5" t="s">
        <v>40</v>
      </c>
      <c r="C24" s="1">
        <v>1</v>
      </c>
      <c r="D24" s="1" t="s">
        <v>5</v>
      </c>
      <c r="E24" s="1" t="str">
        <f>"8719262001473"</f>
        <v>8719262001473</v>
      </c>
      <c r="F24" s="1">
        <v>2400</v>
      </c>
    </row>
    <row r="25" spans="1:6" x14ac:dyDescent="0.25">
      <c r="A25" s="5" t="s">
        <v>41</v>
      </c>
      <c r="B25" s="5" t="s">
        <v>42</v>
      </c>
      <c r="C25" s="1">
        <v>2</v>
      </c>
      <c r="D25" s="1" t="s">
        <v>5</v>
      </c>
      <c r="E25" s="1" t="str">
        <f>"8719262007499"</f>
        <v>8719262007499</v>
      </c>
      <c r="F25" s="1">
        <v>3000</v>
      </c>
    </row>
    <row r="26" spans="1:6" x14ac:dyDescent="0.25">
      <c r="A26" s="5" t="s">
        <v>43</v>
      </c>
      <c r="B26" s="5" t="s">
        <v>44</v>
      </c>
      <c r="C26" s="1">
        <v>1</v>
      </c>
      <c r="D26" s="1" t="s">
        <v>5</v>
      </c>
      <c r="E26" s="1" t="str">
        <f>"8719262006362"</f>
        <v>8719262006362</v>
      </c>
      <c r="F26" s="1">
        <v>2400</v>
      </c>
    </row>
    <row r="27" spans="1:6" x14ac:dyDescent="0.25">
      <c r="A27" s="5" t="s">
        <v>45</v>
      </c>
      <c r="B27" s="5" t="s">
        <v>46</v>
      </c>
      <c r="C27" s="1">
        <v>1</v>
      </c>
      <c r="D27" s="1" t="s">
        <v>5</v>
      </c>
      <c r="E27" s="1" t="str">
        <f>"8719262007994"</f>
        <v>8719262007994</v>
      </c>
      <c r="F27" s="1">
        <v>2400</v>
      </c>
    </row>
    <row r="28" spans="1:6" x14ac:dyDescent="0.25">
      <c r="A28" s="5" t="s">
        <v>47</v>
      </c>
      <c r="B28" s="5" t="s">
        <v>48</v>
      </c>
      <c r="C28" s="1">
        <v>1</v>
      </c>
      <c r="D28" s="1" t="s">
        <v>5</v>
      </c>
      <c r="E28" s="1" t="str">
        <f>"8719262006553"</f>
        <v>8719262006553</v>
      </c>
      <c r="F28" s="1">
        <v>2400</v>
      </c>
    </row>
    <row r="29" spans="1:6" x14ac:dyDescent="0.25">
      <c r="A29" s="5" t="s">
        <v>49</v>
      </c>
      <c r="B29" s="5" t="s">
        <v>50</v>
      </c>
      <c r="C29" s="1">
        <v>1</v>
      </c>
      <c r="D29" s="1" t="s">
        <v>5</v>
      </c>
      <c r="E29" s="1" t="str">
        <f>"0602557187878"</f>
        <v>0602557187878</v>
      </c>
      <c r="F29" s="1">
        <v>2600</v>
      </c>
    </row>
    <row r="30" spans="1:6" x14ac:dyDescent="0.25">
      <c r="A30" s="5" t="s">
        <v>49</v>
      </c>
      <c r="B30" s="5" t="s">
        <v>51</v>
      </c>
      <c r="C30" s="1">
        <v>1</v>
      </c>
      <c r="D30" s="1" t="s">
        <v>5</v>
      </c>
      <c r="E30" s="1" t="str">
        <f>"0602547578129"</f>
        <v>0602547578129</v>
      </c>
      <c r="F30" s="1">
        <v>2600</v>
      </c>
    </row>
    <row r="31" spans="1:6" x14ac:dyDescent="0.25">
      <c r="A31" s="5" t="s">
        <v>49</v>
      </c>
      <c r="B31" s="5" t="s">
        <v>52</v>
      </c>
      <c r="C31" s="1">
        <v>1</v>
      </c>
      <c r="D31" s="1" t="s">
        <v>5</v>
      </c>
      <c r="E31" s="1" t="str">
        <f>"0602547578068"</f>
        <v>0602547578068</v>
      </c>
      <c r="F31" s="1">
        <v>2600</v>
      </c>
    </row>
    <row r="32" spans="1:6" x14ac:dyDescent="0.25">
      <c r="A32" s="5" t="s">
        <v>49</v>
      </c>
      <c r="B32" s="5" t="s">
        <v>53</v>
      </c>
      <c r="C32" s="1">
        <v>1</v>
      </c>
      <c r="D32" s="1" t="s">
        <v>5</v>
      </c>
      <c r="E32" s="1" t="str">
        <f>"0602547578105"</f>
        <v>0602547578105</v>
      </c>
      <c r="F32" s="1">
        <v>2600</v>
      </c>
    </row>
    <row r="33" spans="1:6" x14ac:dyDescent="0.25">
      <c r="A33" s="5" t="s">
        <v>49</v>
      </c>
      <c r="B33" s="5" t="s">
        <v>54</v>
      </c>
      <c r="C33" s="1">
        <v>1</v>
      </c>
      <c r="D33" s="1" t="s">
        <v>5</v>
      </c>
      <c r="E33" s="1" t="str">
        <f>"0602547578280"</f>
        <v>0602547578280</v>
      </c>
      <c r="F33" s="1">
        <v>2600</v>
      </c>
    </row>
    <row r="34" spans="1:6" x14ac:dyDescent="0.25">
      <c r="A34" s="5" t="s">
        <v>55</v>
      </c>
      <c r="B34" s="5" t="s">
        <v>56</v>
      </c>
      <c r="C34" s="1">
        <v>1</v>
      </c>
      <c r="D34" s="1" t="s">
        <v>5</v>
      </c>
      <c r="E34" s="1" t="str">
        <f>"0600753391549"</f>
        <v>0600753391549</v>
      </c>
      <c r="F34" s="1">
        <v>2600</v>
      </c>
    </row>
    <row r="35" spans="1:6" x14ac:dyDescent="0.25">
      <c r="A35" s="5" t="s">
        <v>57</v>
      </c>
      <c r="B35" s="5" t="s">
        <v>58</v>
      </c>
      <c r="C35" s="1">
        <v>1</v>
      </c>
      <c r="D35" s="1" t="s">
        <v>5</v>
      </c>
      <c r="E35" s="1" t="str">
        <f>"0600753649558"</f>
        <v>0600753649558</v>
      </c>
      <c r="F35" s="1">
        <v>2600</v>
      </c>
    </row>
    <row r="36" spans="1:6" x14ac:dyDescent="0.25">
      <c r="A36" s="5" t="s">
        <v>59</v>
      </c>
      <c r="B36" s="5" t="s">
        <v>60</v>
      </c>
      <c r="C36" s="1">
        <v>1</v>
      </c>
      <c r="D36" s="1" t="s">
        <v>5</v>
      </c>
      <c r="E36" s="1" t="str">
        <f>"8719262002371"</f>
        <v>8719262002371</v>
      </c>
      <c r="F36" s="1">
        <v>2400</v>
      </c>
    </row>
    <row r="37" spans="1:6" x14ac:dyDescent="0.25">
      <c r="A37" s="5" t="s">
        <v>61</v>
      </c>
      <c r="B37" s="5" t="s">
        <v>62</v>
      </c>
      <c r="C37" s="1">
        <v>1</v>
      </c>
      <c r="D37" s="1" t="s">
        <v>5</v>
      </c>
      <c r="E37" s="1" t="str">
        <f>"8719262006331"</f>
        <v>8719262006331</v>
      </c>
      <c r="F37" s="1">
        <v>2400</v>
      </c>
    </row>
    <row r="38" spans="1:6" x14ac:dyDescent="0.25">
      <c r="A38" s="5" t="s">
        <v>61</v>
      </c>
      <c r="B38" s="5" t="s">
        <v>63</v>
      </c>
      <c r="C38" s="1">
        <v>1</v>
      </c>
      <c r="D38" s="1" t="s">
        <v>5</v>
      </c>
      <c r="E38" s="1" t="str">
        <f>"8719262006157"</f>
        <v>8719262006157</v>
      </c>
      <c r="F38" s="1">
        <v>2400</v>
      </c>
    </row>
    <row r="39" spans="1:6" x14ac:dyDescent="0.25">
      <c r="A39" s="5" t="s">
        <v>64</v>
      </c>
      <c r="B39" s="5" t="s">
        <v>65</v>
      </c>
      <c r="C39" s="1">
        <v>2</v>
      </c>
      <c r="D39" s="1" t="s">
        <v>5</v>
      </c>
      <c r="E39" s="1" t="str">
        <f>"0600753814345"</f>
        <v>0600753814345</v>
      </c>
      <c r="F39" s="1">
        <v>3100</v>
      </c>
    </row>
    <row r="40" spans="1:6" x14ac:dyDescent="0.25">
      <c r="A40" s="5" t="s">
        <v>64</v>
      </c>
      <c r="B40" s="5" t="s">
        <v>66</v>
      </c>
      <c r="C40" s="1">
        <v>1</v>
      </c>
      <c r="D40" s="1" t="s">
        <v>5</v>
      </c>
      <c r="E40" s="1" t="str">
        <f>"8718469533824"</f>
        <v>8718469533824</v>
      </c>
      <c r="F40" s="1">
        <v>2400</v>
      </c>
    </row>
    <row r="41" spans="1:6" x14ac:dyDescent="0.25">
      <c r="A41" s="5" t="s">
        <v>67</v>
      </c>
      <c r="B41" s="5" t="s">
        <v>68</v>
      </c>
      <c r="C41" s="1">
        <v>2</v>
      </c>
      <c r="D41" s="1" t="s">
        <v>5</v>
      </c>
      <c r="E41" s="1" t="str">
        <f>"0600753444825"</f>
        <v>0600753444825</v>
      </c>
      <c r="F41" s="1">
        <v>2600</v>
      </c>
    </row>
    <row r="42" spans="1:6" x14ac:dyDescent="0.25">
      <c r="A42" s="5" t="s">
        <v>69</v>
      </c>
      <c r="B42" s="5" t="s">
        <v>70</v>
      </c>
      <c r="C42" s="1">
        <v>2</v>
      </c>
      <c r="D42" s="1" t="s">
        <v>5</v>
      </c>
      <c r="E42" s="1" t="str">
        <f>"8719262006249"</f>
        <v>8719262006249</v>
      </c>
      <c r="F42" s="1">
        <v>3100</v>
      </c>
    </row>
    <row r="43" spans="1:6" x14ac:dyDescent="0.25">
      <c r="A43" s="5" t="s">
        <v>71</v>
      </c>
      <c r="B43" s="5" t="s">
        <v>72</v>
      </c>
      <c r="C43" s="1">
        <v>1</v>
      </c>
      <c r="D43" s="1" t="s">
        <v>5</v>
      </c>
      <c r="E43" s="1" t="str">
        <f>"0600753763933"</f>
        <v>0600753763933</v>
      </c>
      <c r="F43" s="1">
        <v>2600</v>
      </c>
    </row>
    <row r="44" spans="1:6" x14ac:dyDescent="0.25">
      <c r="A44" s="5" t="s">
        <v>73</v>
      </c>
      <c r="B44" s="5" t="s">
        <v>74</v>
      </c>
      <c r="C44" s="1">
        <v>1</v>
      </c>
      <c r="D44" s="1" t="s">
        <v>5</v>
      </c>
      <c r="E44" s="1" t="str">
        <f>"8718469535897"</f>
        <v>8718469535897</v>
      </c>
      <c r="F44" s="1">
        <v>2400</v>
      </c>
    </row>
    <row r="45" spans="1:6" x14ac:dyDescent="0.25">
      <c r="A45" s="5" t="s">
        <v>75</v>
      </c>
      <c r="B45" s="5" t="s">
        <v>76</v>
      </c>
      <c r="C45" s="1">
        <v>1</v>
      </c>
      <c r="D45" s="1" t="s">
        <v>5</v>
      </c>
      <c r="E45" s="1" t="str">
        <f>"8718469540488"</f>
        <v>8718469540488</v>
      </c>
      <c r="F45" s="1">
        <v>2400</v>
      </c>
    </row>
    <row r="46" spans="1:6" x14ac:dyDescent="0.25">
      <c r="A46" s="5" t="s">
        <v>77</v>
      </c>
      <c r="B46" s="5" t="s">
        <v>77</v>
      </c>
      <c r="C46" s="1">
        <v>1</v>
      </c>
      <c r="D46" s="1" t="s">
        <v>5</v>
      </c>
      <c r="E46" s="1" t="str">
        <f>"8719262002326"</f>
        <v>8719262002326</v>
      </c>
      <c r="F46" s="1">
        <v>2400</v>
      </c>
    </row>
    <row r="47" spans="1:6" x14ac:dyDescent="0.25">
      <c r="A47" s="5" t="s">
        <v>77</v>
      </c>
      <c r="B47" s="5" t="s">
        <v>78</v>
      </c>
      <c r="C47" s="1">
        <v>1</v>
      </c>
      <c r="D47" s="1" t="s">
        <v>5</v>
      </c>
      <c r="E47" s="1" t="str">
        <f>"8719262004108"</f>
        <v>8719262004108</v>
      </c>
      <c r="F47" s="1">
        <v>2400</v>
      </c>
    </row>
    <row r="48" spans="1:6" x14ac:dyDescent="0.25">
      <c r="A48" s="5" t="s">
        <v>77</v>
      </c>
      <c r="B48" s="5" t="s">
        <v>79</v>
      </c>
      <c r="C48" s="1">
        <v>1</v>
      </c>
      <c r="D48" s="1" t="s">
        <v>5</v>
      </c>
      <c r="E48" s="1" t="str">
        <f>"8719262004115"</f>
        <v>8719262004115</v>
      </c>
      <c r="F48" s="1">
        <v>2400</v>
      </c>
    </row>
    <row r="49" spans="1:6" x14ac:dyDescent="0.25">
      <c r="A49" s="5" t="s">
        <v>80</v>
      </c>
      <c r="B49" s="5" t="s">
        <v>81</v>
      </c>
      <c r="C49" s="1">
        <v>2</v>
      </c>
      <c r="D49" s="1" t="s">
        <v>5</v>
      </c>
      <c r="E49" s="1" t="str">
        <f>"0886976652319"</f>
        <v>0886976652319</v>
      </c>
      <c r="F49" s="1">
        <v>2900</v>
      </c>
    </row>
    <row r="50" spans="1:6" x14ac:dyDescent="0.25">
      <c r="A50" s="5" t="s">
        <v>82</v>
      </c>
      <c r="B50" s="5" t="s">
        <v>83</v>
      </c>
      <c r="C50" s="1">
        <v>1</v>
      </c>
      <c r="D50" s="1" t="s">
        <v>5</v>
      </c>
      <c r="E50" s="1" t="str">
        <f>"8718469537334"</f>
        <v>8718469537334</v>
      </c>
      <c r="F50" s="1">
        <v>2400</v>
      </c>
    </row>
    <row r="51" spans="1:6" x14ac:dyDescent="0.25">
      <c r="A51" s="5" t="s">
        <v>82</v>
      </c>
      <c r="B51" s="5" t="s">
        <v>84</v>
      </c>
      <c r="C51" s="1">
        <v>1</v>
      </c>
      <c r="D51" s="1" t="s">
        <v>5</v>
      </c>
      <c r="E51" s="1" t="str">
        <f>"8718469539659"</f>
        <v>8718469539659</v>
      </c>
      <c r="F51" s="1">
        <v>2400</v>
      </c>
    </row>
    <row r="52" spans="1:6" x14ac:dyDescent="0.25">
      <c r="A52" s="5" t="s">
        <v>85</v>
      </c>
      <c r="B52" s="5" t="s">
        <v>86</v>
      </c>
      <c r="C52" s="1">
        <v>1</v>
      </c>
      <c r="D52" s="1" t="s">
        <v>5</v>
      </c>
      <c r="E52" s="1" t="str">
        <f>"0600753594889"</f>
        <v>0600753594889</v>
      </c>
      <c r="F52" s="1">
        <v>2600</v>
      </c>
    </row>
    <row r="53" spans="1:6" x14ac:dyDescent="0.25">
      <c r="A53" s="5" t="s">
        <v>85</v>
      </c>
      <c r="B53" s="5" t="s">
        <v>87</v>
      </c>
      <c r="C53" s="1">
        <v>1</v>
      </c>
      <c r="D53" s="1" t="s">
        <v>5</v>
      </c>
      <c r="E53" s="1" t="str">
        <f>"0600753594865"</f>
        <v>0600753594865</v>
      </c>
      <c r="F53" s="1">
        <v>2600</v>
      </c>
    </row>
    <row r="54" spans="1:6" x14ac:dyDescent="0.25">
      <c r="A54" s="5" t="s">
        <v>88</v>
      </c>
      <c r="B54" s="5" t="s">
        <v>89</v>
      </c>
      <c r="C54" s="1">
        <v>2</v>
      </c>
      <c r="D54" s="1" t="s">
        <v>5</v>
      </c>
      <c r="E54" s="1" t="str">
        <f>"0600753482568"</f>
        <v>0600753482568</v>
      </c>
      <c r="F54" s="1">
        <v>3100</v>
      </c>
    </row>
    <row r="55" spans="1:6" x14ac:dyDescent="0.25">
      <c r="A55" s="5" t="s">
        <v>90</v>
      </c>
      <c r="B55" s="5" t="s">
        <v>91</v>
      </c>
      <c r="C55" s="1">
        <v>1</v>
      </c>
      <c r="D55" s="1" t="s">
        <v>5</v>
      </c>
      <c r="E55" s="1" t="str">
        <f>"8718469539086"</f>
        <v>8718469539086</v>
      </c>
      <c r="F55" s="1">
        <v>2400</v>
      </c>
    </row>
    <row r="56" spans="1:6" x14ac:dyDescent="0.25">
      <c r="A56" s="5" t="s">
        <v>92</v>
      </c>
      <c r="B56" s="5" t="s">
        <v>93</v>
      </c>
      <c r="C56" s="1">
        <v>1</v>
      </c>
      <c r="D56" s="1" t="s">
        <v>5</v>
      </c>
      <c r="E56" s="1" t="str">
        <f>"8719262000834"</f>
        <v>8719262000834</v>
      </c>
      <c r="F56" s="1">
        <v>2400</v>
      </c>
    </row>
    <row r="57" spans="1:6" x14ac:dyDescent="0.25">
      <c r="A57" s="5" t="s">
        <v>94</v>
      </c>
      <c r="B57" s="5" t="s">
        <v>95</v>
      </c>
      <c r="C57" s="1">
        <v>1</v>
      </c>
      <c r="D57" s="1" t="s">
        <v>5</v>
      </c>
      <c r="E57" s="1" t="str">
        <f>"0600753649411"</f>
        <v>0600753649411</v>
      </c>
      <c r="F57" s="1">
        <v>2600</v>
      </c>
    </row>
    <row r="58" spans="1:6" x14ac:dyDescent="0.25">
      <c r="A58" s="5" t="s">
        <v>96</v>
      </c>
      <c r="B58" s="5" t="s">
        <v>97</v>
      </c>
      <c r="C58" s="1">
        <v>2</v>
      </c>
      <c r="D58" s="1" t="s">
        <v>5</v>
      </c>
      <c r="E58" s="1" t="str">
        <f>"0600753486092"</f>
        <v>0600753486092</v>
      </c>
      <c r="F58" s="1">
        <v>3100</v>
      </c>
    </row>
    <row r="59" spans="1:6" x14ac:dyDescent="0.25">
      <c r="A59" s="5" t="s">
        <v>98</v>
      </c>
      <c r="B59" s="5" t="s">
        <v>99</v>
      </c>
      <c r="C59" s="1">
        <v>1</v>
      </c>
      <c r="D59" s="1" t="s">
        <v>5</v>
      </c>
      <c r="E59" s="1" t="str">
        <f>"8718469533060"</f>
        <v>8718469533060</v>
      </c>
      <c r="F59" s="1">
        <v>2400</v>
      </c>
    </row>
    <row r="60" spans="1:6" x14ac:dyDescent="0.25">
      <c r="A60" s="5" t="s">
        <v>100</v>
      </c>
      <c r="B60" s="5" t="s">
        <v>101</v>
      </c>
      <c r="C60" s="1">
        <v>1</v>
      </c>
      <c r="D60" s="1" t="s">
        <v>5</v>
      </c>
      <c r="E60" s="1" t="str">
        <f>"8718469535408"</f>
        <v>8718469535408</v>
      </c>
      <c r="F60" s="1">
        <v>2400</v>
      </c>
    </row>
    <row r="61" spans="1:6" x14ac:dyDescent="0.25">
      <c r="A61" s="5" t="s">
        <v>100</v>
      </c>
      <c r="B61" s="5" t="s">
        <v>102</v>
      </c>
      <c r="C61" s="1">
        <v>1</v>
      </c>
      <c r="D61" s="1" t="s">
        <v>5</v>
      </c>
      <c r="E61" s="1" t="str">
        <f>"8718469531639"</f>
        <v>8718469531639</v>
      </c>
      <c r="F61" s="1">
        <v>2400</v>
      </c>
    </row>
    <row r="62" spans="1:6" x14ac:dyDescent="0.25">
      <c r="A62" s="5" t="s">
        <v>100</v>
      </c>
      <c r="B62" s="5" t="s">
        <v>103</v>
      </c>
      <c r="C62" s="1">
        <v>1</v>
      </c>
      <c r="D62" s="1" t="s">
        <v>5</v>
      </c>
      <c r="E62" s="1" t="str">
        <f>"8713748980924"</f>
        <v>8713748980924</v>
      </c>
      <c r="F62" s="1">
        <v>2400</v>
      </c>
    </row>
    <row r="63" spans="1:6" x14ac:dyDescent="0.25">
      <c r="A63" s="5" t="s">
        <v>104</v>
      </c>
      <c r="B63" s="5" t="s">
        <v>105</v>
      </c>
      <c r="C63" s="1">
        <v>1</v>
      </c>
      <c r="D63" s="1" t="s">
        <v>5</v>
      </c>
      <c r="E63" s="1" t="str">
        <f>"8719262000841"</f>
        <v>8719262000841</v>
      </c>
      <c r="F63" s="1">
        <v>2400</v>
      </c>
    </row>
    <row r="64" spans="1:6" x14ac:dyDescent="0.25">
      <c r="A64" s="5" t="s">
        <v>106</v>
      </c>
      <c r="B64" s="5" t="s">
        <v>107</v>
      </c>
      <c r="C64" s="1">
        <v>1</v>
      </c>
      <c r="D64" s="1" t="s">
        <v>5</v>
      </c>
      <c r="E64" s="1" t="str">
        <f>"8719262003156"</f>
        <v>8719262003156</v>
      </c>
      <c r="F64" s="1">
        <v>2400</v>
      </c>
    </row>
    <row r="65" spans="1:6" x14ac:dyDescent="0.25">
      <c r="A65" s="5" t="s">
        <v>108</v>
      </c>
      <c r="B65" s="5" t="s">
        <v>109</v>
      </c>
      <c r="C65" s="1">
        <v>1</v>
      </c>
      <c r="D65" s="1" t="s">
        <v>5</v>
      </c>
      <c r="E65" s="1" t="str">
        <f>"0600753587836"</f>
        <v>0600753587836</v>
      </c>
      <c r="F65" s="1">
        <v>2600</v>
      </c>
    </row>
    <row r="66" spans="1:6" x14ac:dyDescent="0.25">
      <c r="A66" s="5" t="s">
        <v>110</v>
      </c>
      <c r="B66" s="5" t="s">
        <v>111</v>
      </c>
      <c r="C66" s="1">
        <v>1</v>
      </c>
      <c r="D66" s="1" t="s">
        <v>5</v>
      </c>
      <c r="E66" s="1" t="str">
        <f>"8719262004481"</f>
        <v>8719262004481</v>
      </c>
      <c r="F66" s="1">
        <v>2400</v>
      </c>
    </row>
    <row r="67" spans="1:6" x14ac:dyDescent="0.25">
      <c r="A67" s="5" t="s">
        <v>112</v>
      </c>
      <c r="B67" s="5" t="s">
        <v>113</v>
      </c>
      <c r="C67" s="1">
        <v>1</v>
      </c>
      <c r="D67" s="1" t="s">
        <v>5</v>
      </c>
      <c r="E67" s="1" t="str">
        <f>"8719262004573"</f>
        <v>8719262004573</v>
      </c>
      <c r="F67" s="1">
        <v>2400</v>
      </c>
    </row>
    <row r="68" spans="1:6" x14ac:dyDescent="0.25">
      <c r="A68" s="5" t="s">
        <v>114</v>
      </c>
      <c r="B68" s="5" t="s">
        <v>115</v>
      </c>
      <c r="C68" s="1">
        <v>1</v>
      </c>
      <c r="D68" s="1" t="s">
        <v>5</v>
      </c>
      <c r="E68" s="1" t="str">
        <f>"8719262003071"</f>
        <v>8719262003071</v>
      </c>
      <c r="F68" s="1">
        <v>2400</v>
      </c>
    </row>
    <row r="69" spans="1:6" x14ac:dyDescent="0.25">
      <c r="A69" s="5" t="s">
        <v>116</v>
      </c>
      <c r="B69" s="5" t="s">
        <v>117</v>
      </c>
      <c r="C69" s="1">
        <v>1</v>
      </c>
      <c r="D69" s="1" t="s">
        <v>5</v>
      </c>
      <c r="E69" s="1" t="str">
        <f>"0886977455513"</f>
        <v>0886977455513</v>
      </c>
      <c r="F69" s="1">
        <v>2400</v>
      </c>
    </row>
    <row r="70" spans="1:6" x14ac:dyDescent="0.25">
      <c r="A70" s="5" t="s">
        <v>116</v>
      </c>
      <c r="B70" s="5" t="s">
        <v>118</v>
      </c>
      <c r="C70" s="1">
        <v>1</v>
      </c>
      <c r="D70" s="1" t="s">
        <v>5</v>
      </c>
      <c r="E70" s="1" t="str">
        <f>"8713748980351"</f>
        <v>8713748980351</v>
      </c>
      <c r="F70" s="1">
        <v>2400</v>
      </c>
    </row>
    <row r="71" spans="1:6" x14ac:dyDescent="0.25">
      <c r="A71" s="5" t="s">
        <v>119</v>
      </c>
      <c r="B71" s="5" t="s">
        <v>120</v>
      </c>
      <c r="C71" s="1">
        <v>1</v>
      </c>
      <c r="D71" s="1" t="s">
        <v>5</v>
      </c>
      <c r="E71" s="1" t="str">
        <f>"8718469540617"</f>
        <v>8718469540617</v>
      </c>
      <c r="F71" s="1">
        <v>2400</v>
      </c>
    </row>
    <row r="72" spans="1:6" x14ac:dyDescent="0.25">
      <c r="A72" s="5" t="s">
        <v>121</v>
      </c>
      <c r="B72" s="5" t="s">
        <v>122</v>
      </c>
      <c r="C72" s="1">
        <v>1</v>
      </c>
      <c r="D72" s="1" t="s">
        <v>5</v>
      </c>
      <c r="E72" s="1" t="str">
        <f>"8719262008052"</f>
        <v>8719262008052</v>
      </c>
      <c r="F72" s="1">
        <v>2700</v>
      </c>
    </row>
    <row r="73" spans="1:6" x14ac:dyDescent="0.25">
      <c r="A73" s="5" t="s">
        <v>123</v>
      </c>
      <c r="B73" s="5" t="s">
        <v>124</v>
      </c>
      <c r="C73" s="1">
        <v>2</v>
      </c>
      <c r="D73" s="1" t="s">
        <v>5</v>
      </c>
      <c r="E73" s="1" t="str">
        <f>"8713748982713"</f>
        <v>8713748982713</v>
      </c>
      <c r="F73" s="1">
        <v>2900</v>
      </c>
    </row>
    <row r="74" spans="1:6" x14ac:dyDescent="0.25">
      <c r="A74" s="5" t="s">
        <v>123</v>
      </c>
      <c r="B74" s="5" t="s">
        <v>125</v>
      </c>
      <c r="C74" s="1">
        <v>1</v>
      </c>
      <c r="D74" s="1" t="s">
        <v>5</v>
      </c>
      <c r="E74" s="1" t="str">
        <f>"8713748982591"</f>
        <v>8713748982591</v>
      </c>
      <c r="F74" s="1">
        <v>2400</v>
      </c>
    </row>
    <row r="75" spans="1:6" x14ac:dyDescent="0.25">
      <c r="A75" s="5" t="s">
        <v>126</v>
      </c>
      <c r="B75" s="5" t="s">
        <v>127</v>
      </c>
      <c r="C75" s="1">
        <v>1</v>
      </c>
      <c r="D75" s="1" t="s">
        <v>5</v>
      </c>
      <c r="E75" s="1" t="str">
        <f>"8718469537259"</f>
        <v>8718469537259</v>
      </c>
      <c r="F75" s="1">
        <v>2400</v>
      </c>
    </row>
    <row r="76" spans="1:6" x14ac:dyDescent="0.25">
      <c r="A76" s="5" t="s">
        <v>128</v>
      </c>
      <c r="B76" s="5" t="s">
        <v>129</v>
      </c>
      <c r="C76" s="1">
        <v>2</v>
      </c>
      <c r="D76" s="1" t="s">
        <v>5</v>
      </c>
      <c r="E76" s="1" t="str">
        <f>"8718469530731"</f>
        <v>8718469530731</v>
      </c>
      <c r="F76" s="1">
        <v>2900</v>
      </c>
    </row>
    <row r="77" spans="1:6" x14ac:dyDescent="0.25">
      <c r="A77" s="5" t="s">
        <v>130</v>
      </c>
      <c r="B77" s="5" t="s">
        <v>131</v>
      </c>
      <c r="C77" s="1">
        <v>1</v>
      </c>
      <c r="D77" s="1" t="s">
        <v>5</v>
      </c>
      <c r="E77" s="1" t="str">
        <f>"0602547889713"</f>
        <v>0602547889713</v>
      </c>
      <c r="F77" s="1">
        <v>2600</v>
      </c>
    </row>
    <row r="78" spans="1:6" x14ac:dyDescent="0.25">
      <c r="A78" s="5" t="s">
        <v>132</v>
      </c>
      <c r="B78" s="5" t="s">
        <v>133</v>
      </c>
      <c r="C78" s="1">
        <v>1</v>
      </c>
      <c r="D78" s="1" t="s">
        <v>5</v>
      </c>
      <c r="E78" s="1" t="str">
        <f>"8719262000087"</f>
        <v>8719262000087</v>
      </c>
      <c r="F78" s="1">
        <v>2400</v>
      </c>
    </row>
    <row r="79" spans="1:6" x14ac:dyDescent="0.25">
      <c r="A79" s="5" t="s">
        <v>134</v>
      </c>
      <c r="B79" s="5" t="s">
        <v>135</v>
      </c>
      <c r="C79" s="1">
        <v>2</v>
      </c>
      <c r="D79" s="1" t="s">
        <v>5</v>
      </c>
      <c r="E79" s="1" t="str">
        <f>"0600753766231"</f>
        <v>0600753766231</v>
      </c>
      <c r="F79" s="1">
        <v>3100</v>
      </c>
    </row>
    <row r="80" spans="1:6" x14ac:dyDescent="0.25">
      <c r="A80" s="5" t="s">
        <v>136</v>
      </c>
      <c r="B80" s="5" t="s">
        <v>137</v>
      </c>
      <c r="C80" s="1">
        <v>1</v>
      </c>
      <c r="D80" s="1" t="s">
        <v>5</v>
      </c>
      <c r="E80" s="1" t="str">
        <f>"8718469530595"</f>
        <v>8718469530595</v>
      </c>
      <c r="F80" s="1">
        <v>2400</v>
      </c>
    </row>
    <row r="81" spans="1:6" x14ac:dyDescent="0.25">
      <c r="A81" s="5" t="s">
        <v>138</v>
      </c>
      <c r="B81" s="5" t="s">
        <v>139</v>
      </c>
      <c r="C81" s="1">
        <v>1</v>
      </c>
      <c r="D81" s="1" t="s">
        <v>5</v>
      </c>
      <c r="E81" s="1" t="str">
        <f>"0600753440377"</f>
        <v>0600753440377</v>
      </c>
      <c r="F81" s="1">
        <v>2600</v>
      </c>
    </row>
    <row r="82" spans="1:6" x14ac:dyDescent="0.25">
      <c r="A82" s="5" t="s">
        <v>138</v>
      </c>
      <c r="B82" s="5" t="s">
        <v>140</v>
      </c>
      <c r="C82" s="1">
        <v>1</v>
      </c>
      <c r="D82" s="1" t="s">
        <v>5</v>
      </c>
      <c r="E82" s="1" t="str">
        <f>"0600753766248"</f>
        <v>0600753766248</v>
      </c>
      <c r="F82" s="1">
        <v>2700</v>
      </c>
    </row>
    <row r="83" spans="1:6" x14ac:dyDescent="0.25">
      <c r="A83" s="5" t="s">
        <v>141</v>
      </c>
      <c r="B83" s="5" t="s">
        <v>142</v>
      </c>
      <c r="C83" s="1">
        <v>2</v>
      </c>
      <c r="D83" s="1" t="s">
        <v>5</v>
      </c>
      <c r="E83" s="1" t="str">
        <f>"0602547870193"</f>
        <v>0602547870193</v>
      </c>
      <c r="F83" s="1">
        <v>3100</v>
      </c>
    </row>
    <row r="84" spans="1:6" x14ac:dyDescent="0.25">
      <c r="A84" s="5" t="s">
        <v>143</v>
      </c>
      <c r="B84" s="5" t="s">
        <v>144</v>
      </c>
      <c r="C84" s="1">
        <v>1</v>
      </c>
      <c r="D84" s="1" t="s">
        <v>5</v>
      </c>
      <c r="E84" s="1" t="str">
        <f>"8719262000995"</f>
        <v>8719262000995</v>
      </c>
      <c r="F84" s="1">
        <v>2400</v>
      </c>
    </row>
    <row r="85" spans="1:6" x14ac:dyDescent="0.25">
      <c r="A85" s="5" t="s">
        <v>145</v>
      </c>
      <c r="B85" s="5" t="s">
        <v>146</v>
      </c>
      <c r="C85" s="1">
        <v>1</v>
      </c>
      <c r="D85" s="1" t="s">
        <v>5</v>
      </c>
      <c r="E85" s="1" t="str">
        <f>"8719262007437"</f>
        <v>8719262007437</v>
      </c>
      <c r="F85" s="1">
        <v>2400</v>
      </c>
    </row>
    <row r="86" spans="1:6" x14ac:dyDescent="0.25">
      <c r="A86" s="5" t="s">
        <v>147</v>
      </c>
      <c r="B86" s="5" t="s">
        <v>148</v>
      </c>
      <c r="C86" s="1">
        <v>2</v>
      </c>
      <c r="D86" s="1" t="s">
        <v>5</v>
      </c>
      <c r="E86" s="1" t="str">
        <f>"8719262000520"</f>
        <v>8719262000520</v>
      </c>
      <c r="F86" s="1">
        <v>2900</v>
      </c>
    </row>
    <row r="87" spans="1:6" x14ac:dyDescent="0.25">
      <c r="A87" s="5" t="s">
        <v>149</v>
      </c>
      <c r="B87" s="5" t="s">
        <v>150</v>
      </c>
      <c r="C87" s="1">
        <v>1</v>
      </c>
      <c r="D87" s="1" t="s">
        <v>5</v>
      </c>
      <c r="E87" s="1" t="str">
        <f>"8718469540280"</f>
        <v>8718469540280</v>
      </c>
      <c r="F87" s="1">
        <v>2400</v>
      </c>
    </row>
    <row r="88" spans="1:6" x14ac:dyDescent="0.25">
      <c r="A88" s="5" t="s">
        <v>151</v>
      </c>
      <c r="B88" s="5" t="s">
        <v>152</v>
      </c>
      <c r="C88" s="1">
        <v>1</v>
      </c>
      <c r="D88" s="1" t="s">
        <v>5</v>
      </c>
      <c r="E88" s="1" t="str">
        <f>"8718469535170"</f>
        <v>8718469535170</v>
      </c>
      <c r="F88" s="1">
        <v>2400</v>
      </c>
    </row>
    <row r="89" spans="1:6" x14ac:dyDescent="0.25">
      <c r="A89" s="5" t="s">
        <v>151</v>
      </c>
      <c r="B89" s="5" t="s">
        <v>153</v>
      </c>
      <c r="C89" s="1">
        <v>1</v>
      </c>
      <c r="D89" s="1" t="s">
        <v>5</v>
      </c>
      <c r="E89" s="1" t="str">
        <f>"8718469540464"</f>
        <v>8718469540464</v>
      </c>
      <c r="F89" s="1">
        <v>2400</v>
      </c>
    </row>
    <row r="90" spans="1:6" x14ac:dyDescent="0.25">
      <c r="A90" s="5" t="s">
        <v>154</v>
      </c>
      <c r="B90" s="5" t="s">
        <v>155</v>
      </c>
      <c r="C90" s="1">
        <v>1</v>
      </c>
      <c r="D90" s="1" t="s">
        <v>5</v>
      </c>
      <c r="E90" s="1" t="str">
        <f>"8718469537266"</f>
        <v>8718469537266</v>
      </c>
      <c r="F90" s="1">
        <v>2400</v>
      </c>
    </row>
    <row r="91" spans="1:6" x14ac:dyDescent="0.25">
      <c r="A91" s="5" t="s">
        <v>156</v>
      </c>
      <c r="B91" s="5" t="s">
        <v>157</v>
      </c>
      <c r="C91" s="1">
        <v>1</v>
      </c>
      <c r="D91" s="1" t="s">
        <v>5</v>
      </c>
      <c r="E91" s="1" t="str">
        <f>"0602547889720"</f>
        <v>0602547889720</v>
      </c>
      <c r="F91" s="1">
        <v>2600</v>
      </c>
    </row>
    <row r="92" spans="1:6" x14ac:dyDescent="0.25">
      <c r="A92" s="5" t="s">
        <v>158</v>
      </c>
      <c r="B92" s="5" t="s">
        <v>65</v>
      </c>
      <c r="C92" s="1">
        <v>2</v>
      </c>
      <c r="D92" s="1" t="s">
        <v>5</v>
      </c>
      <c r="E92" s="1" t="str">
        <f>"0602537987818"</f>
        <v>0602537987818</v>
      </c>
      <c r="F92" s="1">
        <v>3100</v>
      </c>
    </row>
    <row r="93" spans="1:6" x14ac:dyDescent="0.25">
      <c r="A93" s="5" t="s">
        <v>159</v>
      </c>
      <c r="B93" s="5" t="s">
        <v>160</v>
      </c>
      <c r="C93" s="1">
        <v>1</v>
      </c>
      <c r="D93" s="1" t="s">
        <v>5</v>
      </c>
      <c r="E93" s="1" t="str">
        <f>"8719262006935"</f>
        <v>8719262006935</v>
      </c>
      <c r="F93" s="1">
        <v>2400</v>
      </c>
    </row>
    <row r="94" spans="1:6" x14ac:dyDescent="0.25">
      <c r="A94" s="5" t="s">
        <v>161</v>
      </c>
      <c r="B94" s="5" t="s">
        <v>162</v>
      </c>
      <c r="C94" s="1">
        <v>1</v>
      </c>
      <c r="D94" s="1" t="s">
        <v>5</v>
      </c>
      <c r="E94" s="1" t="str">
        <f>"8719262002739"</f>
        <v>8719262002739</v>
      </c>
      <c r="F94" s="1">
        <v>2400</v>
      </c>
    </row>
    <row r="95" spans="1:6" x14ac:dyDescent="0.25">
      <c r="A95" s="5" t="s">
        <v>163</v>
      </c>
      <c r="B95" s="5" t="s">
        <v>164</v>
      </c>
      <c r="C95" s="1">
        <v>1</v>
      </c>
      <c r="D95" s="1" t="s">
        <v>5</v>
      </c>
      <c r="E95" s="1" t="str">
        <f>"0600753383278"</f>
        <v>0600753383278</v>
      </c>
      <c r="F95" s="1">
        <v>1300</v>
      </c>
    </row>
    <row r="96" spans="1:6" x14ac:dyDescent="0.25">
      <c r="A96" s="5" t="s">
        <v>165</v>
      </c>
      <c r="B96" s="5" t="s">
        <v>166</v>
      </c>
      <c r="C96" s="1">
        <v>1</v>
      </c>
      <c r="D96" s="1" t="s">
        <v>5</v>
      </c>
      <c r="E96" s="1" t="str">
        <f>"8718469539499"</f>
        <v>8718469539499</v>
      </c>
      <c r="F96" s="1">
        <v>2400</v>
      </c>
    </row>
    <row r="97" spans="1:6" x14ac:dyDescent="0.25">
      <c r="A97" s="5" t="s">
        <v>167</v>
      </c>
      <c r="B97" s="5" t="s">
        <v>168</v>
      </c>
      <c r="C97" s="1">
        <v>1</v>
      </c>
      <c r="D97" s="1" t="s">
        <v>5</v>
      </c>
      <c r="E97" s="1" t="str">
        <f>"8718469534630"</f>
        <v>8718469534630</v>
      </c>
      <c r="F97" s="1">
        <v>2400</v>
      </c>
    </row>
    <row r="98" spans="1:6" x14ac:dyDescent="0.25">
      <c r="A98" s="5" t="s">
        <v>167</v>
      </c>
      <c r="B98" s="5" t="s">
        <v>169</v>
      </c>
      <c r="C98" s="1">
        <v>1</v>
      </c>
      <c r="D98" s="1" t="s">
        <v>5</v>
      </c>
      <c r="E98" s="1" t="str">
        <f>"8718469534968"</f>
        <v>8718469534968</v>
      </c>
      <c r="F98" s="1">
        <v>2400</v>
      </c>
    </row>
    <row r="99" spans="1:6" x14ac:dyDescent="0.25">
      <c r="A99" s="5" t="s">
        <v>170</v>
      </c>
      <c r="B99" s="5" t="s">
        <v>171</v>
      </c>
      <c r="C99" s="1">
        <v>1</v>
      </c>
      <c r="D99" s="1" t="s">
        <v>5</v>
      </c>
      <c r="E99" s="1" t="str">
        <f>"8719262004498"</f>
        <v>8719262004498</v>
      </c>
      <c r="F99" s="1">
        <v>2400</v>
      </c>
    </row>
    <row r="100" spans="1:6" x14ac:dyDescent="0.25">
      <c r="A100" s="5" t="s">
        <v>172</v>
      </c>
      <c r="B100" s="5" t="s">
        <v>173</v>
      </c>
      <c r="C100" s="1">
        <v>1</v>
      </c>
      <c r="D100" s="1" t="s">
        <v>5</v>
      </c>
      <c r="E100" s="1" t="str">
        <f>"8718469538713"</f>
        <v>8718469538713</v>
      </c>
      <c r="F100" s="1">
        <v>2400</v>
      </c>
    </row>
    <row r="101" spans="1:6" x14ac:dyDescent="0.25">
      <c r="A101" s="5" t="s">
        <v>174</v>
      </c>
      <c r="B101" s="5" t="s">
        <v>175</v>
      </c>
      <c r="C101" s="1">
        <v>1</v>
      </c>
      <c r="D101" s="1" t="s">
        <v>5</v>
      </c>
      <c r="E101" s="1" t="str">
        <f>"8718469533435"</f>
        <v>8718469533435</v>
      </c>
      <c r="F101" s="1">
        <v>2400</v>
      </c>
    </row>
    <row r="102" spans="1:6" x14ac:dyDescent="0.25">
      <c r="A102" s="5" t="s">
        <v>176</v>
      </c>
      <c r="B102" s="5" t="s">
        <v>177</v>
      </c>
      <c r="C102" s="1">
        <v>1</v>
      </c>
      <c r="D102" s="1" t="s">
        <v>5</v>
      </c>
      <c r="E102" s="1" t="str">
        <f>"8718469536900"</f>
        <v>8718469536900</v>
      </c>
      <c r="F102" s="1">
        <v>2700</v>
      </c>
    </row>
    <row r="103" spans="1:6" x14ac:dyDescent="0.25">
      <c r="A103" s="5" t="s">
        <v>176</v>
      </c>
      <c r="B103" s="5" t="s">
        <v>178</v>
      </c>
      <c r="C103" s="1">
        <v>1</v>
      </c>
      <c r="D103" s="1" t="s">
        <v>5</v>
      </c>
      <c r="E103" s="1" t="str">
        <f>"8718469533671"</f>
        <v>8718469533671</v>
      </c>
      <c r="F103" s="1">
        <v>2700</v>
      </c>
    </row>
    <row r="104" spans="1:6" x14ac:dyDescent="0.25">
      <c r="A104" s="5" t="s">
        <v>179</v>
      </c>
      <c r="B104" s="5" t="s">
        <v>180</v>
      </c>
      <c r="C104" s="1">
        <v>1</v>
      </c>
      <c r="D104" s="1" t="s">
        <v>5</v>
      </c>
      <c r="E104" s="1" t="str">
        <f>"0028948219384"</f>
        <v>0028948219384</v>
      </c>
      <c r="F104" s="1">
        <v>2700</v>
      </c>
    </row>
    <row r="105" spans="1:6" x14ac:dyDescent="0.25">
      <c r="A105" s="5" t="s">
        <v>181</v>
      </c>
      <c r="B105" s="5" t="s">
        <v>182</v>
      </c>
      <c r="C105" s="1">
        <v>1</v>
      </c>
      <c r="D105" s="1" t="s">
        <v>5</v>
      </c>
      <c r="E105" s="1" t="str">
        <f>"0028948201068"</f>
        <v>0028948201068</v>
      </c>
      <c r="F105" s="1">
        <v>2700</v>
      </c>
    </row>
    <row r="106" spans="1:6" x14ac:dyDescent="0.25">
      <c r="A106" s="5" t="s">
        <v>183</v>
      </c>
      <c r="B106" s="5" t="s">
        <v>184</v>
      </c>
      <c r="C106" s="1">
        <v>1</v>
      </c>
      <c r="D106" s="1" t="s">
        <v>5</v>
      </c>
      <c r="E106" s="1" t="str">
        <f>"8718469537594"</f>
        <v>8718469537594</v>
      </c>
      <c r="F106" s="1">
        <v>2400</v>
      </c>
    </row>
    <row r="107" spans="1:6" x14ac:dyDescent="0.25">
      <c r="A107" s="5" t="s">
        <v>185</v>
      </c>
      <c r="B107" s="5" t="s">
        <v>186</v>
      </c>
      <c r="C107" s="1">
        <v>2</v>
      </c>
      <c r="D107" s="1" t="s">
        <v>5</v>
      </c>
      <c r="E107" s="1" t="str">
        <f>"8719262004344"</f>
        <v>8719262004344</v>
      </c>
      <c r="F107" s="1">
        <v>2900</v>
      </c>
    </row>
    <row r="108" spans="1:6" x14ac:dyDescent="0.25">
      <c r="A108" s="5" t="s">
        <v>187</v>
      </c>
      <c r="B108" s="5" t="s">
        <v>188</v>
      </c>
      <c r="C108" s="1">
        <v>2</v>
      </c>
      <c r="D108" s="1" t="s">
        <v>5</v>
      </c>
      <c r="E108" s="1" t="str">
        <f>"0600753423264"</f>
        <v>0600753423264</v>
      </c>
      <c r="F108" s="1">
        <v>3100</v>
      </c>
    </row>
    <row r="109" spans="1:6" x14ac:dyDescent="0.25">
      <c r="A109" s="5" t="s">
        <v>189</v>
      </c>
      <c r="B109" s="5" t="s">
        <v>190</v>
      </c>
      <c r="C109" s="1">
        <v>1</v>
      </c>
      <c r="D109" s="1" t="s">
        <v>5</v>
      </c>
      <c r="E109" s="1" t="str">
        <f>"8719262002883"</f>
        <v>8719262002883</v>
      </c>
      <c r="F109" s="1">
        <v>2400</v>
      </c>
    </row>
    <row r="110" spans="1:6" x14ac:dyDescent="0.25">
      <c r="A110" s="5" t="s">
        <v>191</v>
      </c>
      <c r="B110" s="5" t="s">
        <v>192</v>
      </c>
      <c r="C110" s="1">
        <v>2</v>
      </c>
      <c r="D110" s="1" t="s">
        <v>5</v>
      </c>
      <c r="E110" s="1" t="str">
        <f>"8718469539895"</f>
        <v>8718469539895</v>
      </c>
      <c r="F110" s="1">
        <v>2900</v>
      </c>
    </row>
    <row r="111" spans="1:6" x14ac:dyDescent="0.25">
      <c r="A111" s="5" t="s">
        <v>191</v>
      </c>
      <c r="B111" s="5" t="s">
        <v>193</v>
      </c>
      <c r="C111" s="1">
        <v>2</v>
      </c>
      <c r="D111" s="1" t="s">
        <v>5</v>
      </c>
      <c r="E111" s="1" t="str">
        <f>"8719262005297"</f>
        <v>8719262005297</v>
      </c>
      <c r="F111" s="1">
        <v>2900</v>
      </c>
    </row>
    <row r="112" spans="1:6" x14ac:dyDescent="0.25">
      <c r="A112" s="5" t="s">
        <v>194</v>
      </c>
      <c r="B112" s="5" t="s">
        <v>195</v>
      </c>
      <c r="C112" s="1">
        <v>1</v>
      </c>
      <c r="D112" s="1" t="s">
        <v>5</v>
      </c>
      <c r="E112" s="1" t="str">
        <f>"8719262005631"</f>
        <v>8719262005631</v>
      </c>
      <c r="F112" s="1">
        <v>2400</v>
      </c>
    </row>
    <row r="113" spans="1:6" x14ac:dyDescent="0.25">
      <c r="A113" s="5" t="s">
        <v>196</v>
      </c>
      <c r="B113" s="5" t="s">
        <v>197</v>
      </c>
      <c r="C113" s="1">
        <v>1</v>
      </c>
      <c r="D113" s="1" t="s">
        <v>5</v>
      </c>
      <c r="E113" s="1" t="str">
        <f>"8718469532865"</f>
        <v>8718469532865</v>
      </c>
      <c r="F113" s="1">
        <v>2400</v>
      </c>
    </row>
    <row r="114" spans="1:6" x14ac:dyDescent="0.25">
      <c r="A114" s="5" t="s">
        <v>198</v>
      </c>
      <c r="B114" s="5" t="s">
        <v>199</v>
      </c>
      <c r="C114" s="1">
        <v>1</v>
      </c>
      <c r="D114" s="1" t="s">
        <v>5</v>
      </c>
      <c r="E114" s="1" t="str">
        <f>"8719262004689"</f>
        <v>8719262004689</v>
      </c>
      <c r="F114" s="1">
        <v>2400</v>
      </c>
    </row>
    <row r="115" spans="1:6" x14ac:dyDescent="0.25">
      <c r="A115" s="5" t="s">
        <v>198</v>
      </c>
      <c r="B115" s="5" t="s">
        <v>200</v>
      </c>
      <c r="C115" s="1">
        <v>2</v>
      </c>
      <c r="D115" s="1" t="s">
        <v>5</v>
      </c>
      <c r="E115" s="1" t="str">
        <f>"8719262001800"</f>
        <v>8719262001800</v>
      </c>
      <c r="F115" s="1">
        <v>2900</v>
      </c>
    </row>
    <row r="116" spans="1:6" x14ac:dyDescent="0.25">
      <c r="A116" s="5" t="s">
        <v>201</v>
      </c>
      <c r="B116" s="5" t="s">
        <v>202</v>
      </c>
      <c r="C116" s="1">
        <v>1</v>
      </c>
      <c r="D116" s="1" t="s">
        <v>5</v>
      </c>
      <c r="E116" s="1" t="str">
        <f>"8719262007390"</f>
        <v>8719262007390</v>
      </c>
      <c r="F116" s="1">
        <v>2400</v>
      </c>
    </row>
    <row r="117" spans="1:6" x14ac:dyDescent="0.25">
      <c r="A117" s="5" t="s">
        <v>203</v>
      </c>
      <c r="B117" s="5" t="s">
        <v>204</v>
      </c>
      <c r="C117" s="1">
        <v>1</v>
      </c>
      <c r="D117" s="1" t="s">
        <v>5</v>
      </c>
      <c r="E117" s="1" t="str">
        <f>"8719262004672"</f>
        <v>8719262004672</v>
      </c>
      <c r="F117" s="1">
        <v>2400</v>
      </c>
    </row>
    <row r="118" spans="1:6" x14ac:dyDescent="0.25">
      <c r="A118" s="5" t="s">
        <v>203</v>
      </c>
      <c r="B118" s="5" t="s">
        <v>205</v>
      </c>
      <c r="C118" s="1">
        <v>1</v>
      </c>
      <c r="D118" s="1" t="s">
        <v>5</v>
      </c>
      <c r="E118" s="1" t="str">
        <f>"0886976956219"</f>
        <v>0886976956219</v>
      </c>
      <c r="F118" s="1">
        <v>2400</v>
      </c>
    </row>
    <row r="119" spans="1:6" x14ac:dyDescent="0.25">
      <c r="A119" s="5" t="s">
        <v>206</v>
      </c>
      <c r="B119" s="5" t="s">
        <v>207</v>
      </c>
      <c r="C119" s="1">
        <v>1</v>
      </c>
      <c r="D119" s="1" t="s">
        <v>5</v>
      </c>
      <c r="E119" s="1" t="str">
        <f>"0600753766255"</f>
        <v>0600753766255</v>
      </c>
      <c r="F119" s="1">
        <v>2600</v>
      </c>
    </row>
    <row r="120" spans="1:6" x14ac:dyDescent="0.25">
      <c r="A120" s="5" t="s">
        <v>208</v>
      </c>
      <c r="B120" s="5" t="s">
        <v>209</v>
      </c>
      <c r="C120" s="1">
        <v>1</v>
      </c>
      <c r="D120" s="1" t="s">
        <v>5</v>
      </c>
      <c r="E120" s="1" t="str">
        <f>"8719262005693"</f>
        <v>8719262005693</v>
      </c>
      <c r="F120" s="1">
        <v>2400</v>
      </c>
    </row>
    <row r="121" spans="1:6" x14ac:dyDescent="0.25">
      <c r="A121" s="5" t="s">
        <v>208</v>
      </c>
      <c r="B121" s="5" t="s">
        <v>210</v>
      </c>
      <c r="C121" s="1">
        <v>1</v>
      </c>
      <c r="D121" s="1" t="s">
        <v>5</v>
      </c>
      <c r="E121" s="1" t="str">
        <f>"8719262005709"</f>
        <v>8719262005709</v>
      </c>
      <c r="F121" s="1">
        <v>2400</v>
      </c>
    </row>
    <row r="122" spans="1:6" x14ac:dyDescent="0.25">
      <c r="A122" s="5" t="s">
        <v>211</v>
      </c>
      <c r="B122" s="5" t="s">
        <v>212</v>
      </c>
      <c r="C122" s="1">
        <v>1</v>
      </c>
      <c r="D122" s="1" t="s">
        <v>5</v>
      </c>
      <c r="E122" s="1" t="str">
        <f>"8719262001589"</f>
        <v>8719262001589</v>
      </c>
      <c r="F122" s="1">
        <v>2400</v>
      </c>
    </row>
    <row r="123" spans="1:6" x14ac:dyDescent="0.25">
      <c r="A123" s="5" t="s">
        <v>213</v>
      </c>
      <c r="B123" s="5" t="s">
        <v>214</v>
      </c>
      <c r="C123" s="1">
        <v>1</v>
      </c>
      <c r="D123" s="1" t="s">
        <v>5</v>
      </c>
      <c r="E123" s="1" t="str">
        <f>"8719262001428"</f>
        <v>8719262001428</v>
      </c>
      <c r="F123" s="1">
        <v>2400</v>
      </c>
    </row>
    <row r="124" spans="1:6" x14ac:dyDescent="0.25">
      <c r="A124" s="5" t="s">
        <v>215</v>
      </c>
      <c r="B124" s="5" t="s">
        <v>216</v>
      </c>
      <c r="C124" s="1">
        <v>1</v>
      </c>
      <c r="D124" s="1" t="s">
        <v>5</v>
      </c>
      <c r="E124" s="1" t="str">
        <f>"8713748982843"</f>
        <v>8713748982843</v>
      </c>
      <c r="F124" s="1">
        <v>2400</v>
      </c>
    </row>
    <row r="125" spans="1:6" x14ac:dyDescent="0.25">
      <c r="A125" s="5" t="s">
        <v>215</v>
      </c>
      <c r="B125" s="5" t="s">
        <v>217</v>
      </c>
      <c r="C125" s="1">
        <v>1</v>
      </c>
      <c r="D125" s="1" t="s">
        <v>5</v>
      </c>
      <c r="E125" s="1" t="str">
        <f>"8719262000070"</f>
        <v>8719262000070</v>
      </c>
      <c r="F125" s="1">
        <v>2400</v>
      </c>
    </row>
    <row r="126" spans="1:6" x14ac:dyDescent="0.25">
      <c r="A126" s="5" t="s">
        <v>215</v>
      </c>
      <c r="B126" s="5" t="s">
        <v>218</v>
      </c>
      <c r="C126" s="1">
        <v>1</v>
      </c>
      <c r="D126" s="1" t="s">
        <v>5</v>
      </c>
      <c r="E126" s="1" t="str">
        <f>"8718469531202"</f>
        <v>8718469531202</v>
      </c>
      <c r="F126" s="1">
        <v>2400</v>
      </c>
    </row>
    <row r="127" spans="1:6" x14ac:dyDescent="0.25">
      <c r="A127" s="5" t="s">
        <v>215</v>
      </c>
      <c r="B127" s="5" t="s">
        <v>219</v>
      </c>
      <c r="C127" s="1">
        <v>1</v>
      </c>
      <c r="D127" s="1" t="s">
        <v>5</v>
      </c>
      <c r="E127" s="1" t="str">
        <f>"0886976398811"</f>
        <v>0886976398811</v>
      </c>
      <c r="F127" s="1">
        <v>2400</v>
      </c>
    </row>
    <row r="128" spans="1:6" x14ac:dyDescent="0.25">
      <c r="A128" s="5" t="s">
        <v>220</v>
      </c>
      <c r="B128" s="5" t="s">
        <v>221</v>
      </c>
      <c r="C128" s="1">
        <v>1</v>
      </c>
      <c r="D128" s="1" t="s">
        <v>5</v>
      </c>
      <c r="E128" s="1" t="str">
        <f>"8717206922068"</f>
        <v>8717206922068</v>
      </c>
      <c r="F128" s="1">
        <v>2400</v>
      </c>
    </row>
    <row r="129" spans="1:6" x14ac:dyDescent="0.25">
      <c r="A129" s="5" t="s">
        <v>220</v>
      </c>
      <c r="B129" s="5" t="s">
        <v>222</v>
      </c>
      <c r="C129" s="1">
        <v>1</v>
      </c>
      <c r="D129" s="1" t="s">
        <v>5</v>
      </c>
      <c r="E129" s="1" t="str">
        <f>"8719262003415"</f>
        <v>8719262003415</v>
      </c>
      <c r="F129" s="1">
        <v>2400</v>
      </c>
    </row>
    <row r="130" spans="1:6" x14ac:dyDescent="0.25">
      <c r="A130" s="5" t="s">
        <v>223</v>
      </c>
      <c r="B130" s="5" t="s">
        <v>224</v>
      </c>
      <c r="C130" s="1">
        <v>5</v>
      </c>
      <c r="D130" s="1" t="s">
        <v>225</v>
      </c>
      <c r="E130" s="1" t="str">
        <f>"0886976259815"</f>
        <v>0886976259815</v>
      </c>
      <c r="F130" s="1">
        <v>5500</v>
      </c>
    </row>
    <row r="131" spans="1:6" x14ac:dyDescent="0.25">
      <c r="A131" s="5" t="s">
        <v>226</v>
      </c>
      <c r="B131" s="5" t="s">
        <v>227</v>
      </c>
      <c r="C131" s="1">
        <v>1</v>
      </c>
      <c r="D131" s="1" t="s">
        <v>5</v>
      </c>
      <c r="E131" s="1" t="str">
        <f>"8718469532810"</f>
        <v>8718469532810</v>
      </c>
      <c r="F131" s="1">
        <v>2400</v>
      </c>
    </row>
    <row r="132" spans="1:6" x14ac:dyDescent="0.25">
      <c r="A132" s="5" t="s">
        <v>226</v>
      </c>
      <c r="B132" s="5" t="s">
        <v>228</v>
      </c>
      <c r="C132" s="1">
        <v>1</v>
      </c>
      <c r="D132" s="1" t="s">
        <v>5</v>
      </c>
      <c r="E132" s="1" t="str">
        <f>"8718469532834"</f>
        <v>8718469532834</v>
      </c>
      <c r="F132" s="1">
        <v>2400</v>
      </c>
    </row>
    <row r="133" spans="1:6" x14ac:dyDescent="0.25">
      <c r="A133" s="5" t="s">
        <v>229</v>
      </c>
      <c r="B133" s="5" t="s">
        <v>230</v>
      </c>
      <c r="C133" s="1">
        <v>1</v>
      </c>
      <c r="D133" s="1" t="s">
        <v>5</v>
      </c>
      <c r="E133" s="1" t="str">
        <f>"8713748982157"</f>
        <v>8713748982157</v>
      </c>
      <c r="F133" s="1">
        <v>2400</v>
      </c>
    </row>
    <row r="134" spans="1:6" x14ac:dyDescent="0.25">
      <c r="A134" s="5" t="s">
        <v>231</v>
      </c>
      <c r="B134" s="5" t="s">
        <v>232</v>
      </c>
      <c r="C134" s="1">
        <v>1</v>
      </c>
      <c r="D134" s="1" t="s">
        <v>5</v>
      </c>
      <c r="E134" s="1" t="str">
        <f>"8718469535743"</f>
        <v>8718469535743</v>
      </c>
      <c r="F134" s="1">
        <v>2400</v>
      </c>
    </row>
    <row r="135" spans="1:6" x14ac:dyDescent="0.25">
      <c r="A135" s="5" t="s">
        <v>233</v>
      </c>
      <c r="B135" s="5" t="s">
        <v>234</v>
      </c>
      <c r="C135" s="1">
        <v>2</v>
      </c>
      <c r="D135" s="1" t="s">
        <v>5</v>
      </c>
      <c r="E135" s="1" t="str">
        <f>"8719262004016"</f>
        <v>8719262004016</v>
      </c>
      <c r="F135" s="1">
        <v>3300</v>
      </c>
    </row>
    <row r="136" spans="1:6" x14ac:dyDescent="0.25">
      <c r="A136" s="5" t="s">
        <v>235</v>
      </c>
      <c r="B136" s="5" t="s">
        <v>236</v>
      </c>
      <c r="C136" s="1">
        <v>2</v>
      </c>
      <c r="D136" s="1" t="s">
        <v>5</v>
      </c>
      <c r="E136" s="1" t="str">
        <f>"8719262002715"</f>
        <v>8719262002715</v>
      </c>
      <c r="F136" s="1">
        <v>2900</v>
      </c>
    </row>
    <row r="137" spans="1:6" x14ac:dyDescent="0.25">
      <c r="A137" s="5" t="s">
        <v>237</v>
      </c>
      <c r="B137" s="5" t="s">
        <v>238</v>
      </c>
      <c r="C137" s="1">
        <v>1</v>
      </c>
      <c r="D137" s="1" t="s">
        <v>5</v>
      </c>
      <c r="E137" s="1" t="str">
        <f>"8719262005228"</f>
        <v>8719262005228</v>
      </c>
      <c r="F137" s="1">
        <v>2400</v>
      </c>
    </row>
    <row r="138" spans="1:6" x14ac:dyDescent="0.25">
      <c r="A138" s="5" t="s">
        <v>239</v>
      </c>
      <c r="B138" s="5" t="s">
        <v>240</v>
      </c>
      <c r="C138" s="1">
        <v>2</v>
      </c>
      <c r="D138" s="1" t="s">
        <v>5</v>
      </c>
      <c r="E138" s="1" t="str">
        <f>"8718469537785"</f>
        <v>8718469537785</v>
      </c>
      <c r="F138" s="1">
        <v>1300</v>
      </c>
    </row>
    <row r="139" spans="1:6" x14ac:dyDescent="0.25">
      <c r="A139" s="5" t="s">
        <v>241</v>
      </c>
      <c r="B139" s="5" t="s">
        <v>242</v>
      </c>
      <c r="C139" s="1">
        <v>2</v>
      </c>
      <c r="D139" s="1" t="s">
        <v>5</v>
      </c>
      <c r="E139" s="1" t="str">
        <f>"8719262000292"</f>
        <v>8719262000292</v>
      </c>
      <c r="F139" s="1">
        <v>2900</v>
      </c>
    </row>
    <row r="140" spans="1:6" x14ac:dyDescent="0.25">
      <c r="A140" s="5" t="s">
        <v>243</v>
      </c>
      <c r="B140" s="5" t="s">
        <v>244</v>
      </c>
      <c r="C140" s="1">
        <v>1</v>
      </c>
      <c r="D140" s="1" t="s">
        <v>5</v>
      </c>
      <c r="E140" s="1" t="str">
        <f>"8719262007420"</f>
        <v>8719262007420</v>
      </c>
      <c r="F140" s="1">
        <v>2400</v>
      </c>
    </row>
    <row r="141" spans="1:6" x14ac:dyDescent="0.25">
      <c r="A141" s="5" t="s">
        <v>245</v>
      </c>
      <c r="B141" s="5" t="s">
        <v>246</v>
      </c>
      <c r="C141" s="1">
        <v>1</v>
      </c>
      <c r="D141" s="1" t="s">
        <v>5</v>
      </c>
      <c r="E141" s="1" t="str">
        <f>"8718469533176"</f>
        <v>8718469533176</v>
      </c>
      <c r="F141" s="1">
        <v>2400</v>
      </c>
    </row>
    <row r="142" spans="1:6" x14ac:dyDescent="0.25">
      <c r="A142" s="5" t="s">
        <v>247</v>
      </c>
      <c r="B142" s="5" t="s">
        <v>248</v>
      </c>
      <c r="C142" s="1">
        <v>1</v>
      </c>
      <c r="D142" s="1" t="s">
        <v>5</v>
      </c>
      <c r="E142" s="1" t="str">
        <f>"8718469536726"</f>
        <v>8718469536726</v>
      </c>
      <c r="F142" s="1">
        <v>2400</v>
      </c>
    </row>
    <row r="143" spans="1:6" x14ac:dyDescent="0.25">
      <c r="A143" s="5" t="s">
        <v>249</v>
      </c>
      <c r="B143" s="5" t="s">
        <v>250</v>
      </c>
      <c r="C143" s="1">
        <v>1</v>
      </c>
      <c r="D143" s="1" t="s">
        <v>5</v>
      </c>
      <c r="E143" s="1" t="str">
        <f>"8718469530472"</f>
        <v>8718469530472</v>
      </c>
      <c r="F143" s="1">
        <v>2400</v>
      </c>
    </row>
    <row r="144" spans="1:6" x14ac:dyDescent="0.25">
      <c r="A144" s="5" t="s">
        <v>249</v>
      </c>
      <c r="B144" s="5" t="s">
        <v>251</v>
      </c>
      <c r="C144" s="1">
        <v>1</v>
      </c>
      <c r="D144" s="1" t="s">
        <v>5</v>
      </c>
      <c r="E144" s="1" t="str">
        <f>"8719262000988"</f>
        <v>8719262000988</v>
      </c>
      <c r="F144" s="1">
        <v>2400</v>
      </c>
    </row>
    <row r="145" spans="1:6" x14ac:dyDescent="0.25">
      <c r="A145" s="5" t="s">
        <v>249</v>
      </c>
      <c r="B145" s="5" t="s">
        <v>252</v>
      </c>
      <c r="C145" s="1">
        <v>1</v>
      </c>
      <c r="D145" s="1" t="s">
        <v>5</v>
      </c>
      <c r="E145" s="1" t="str">
        <f>"8718469530465"</f>
        <v>8718469530465</v>
      </c>
      <c r="F145" s="1">
        <v>2400</v>
      </c>
    </row>
    <row r="146" spans="1:6" x14ac:dyDescent="0.25">
      <c r="A146" s="5" t="s">
        <v>249</v>
      </c>
      <c r="B146" s="5" t="s">
        <v>253</v>
      </c>
      <c r="C146" s="1">
        <v>1</v>
      </c>
      <c r="D146" s="1" t="s">
        <v>5</v>
      </c>
      <c r="E146" s="1" t="str">
        <f>"8713748982928"</f>
        <v>8713748982928</v>
      </c>
      <c r="F146" s="1">
        <v>2400</v>
      </c>
    </row>
    <row r="147" spans="1:6" x14ac:dyDescent="0.25">
      <c r="A147" s="5" t="s">
        <v>249</v>
      </c>
      <c r="B147" s="5" t="s">
        <v>254</v>
      </c>
      <c r="C147" s="1">
        <v>1</v>
      </c>
      <c r="D147" s="1" t="s">
        <v>5</v>
      </c>
      <c r="E147" s="1" t="str">
        <f>"8713748982911"</f>
        <v>8713748982911</v>
      </c>
      <c r="F147" s="1">
        <v>2400</v>
      </c>
    </row>
    <row r="148" spans="1:6" x14ac:dyDescent="0.25">
      <c r="A148" s="5" t="s">
        <v>255</v>
      </c>
      <c r="B148" s="5" t="s">
        <v>256</v>
      </c>
      <c r="C148" s="1">
        <v>1</v>
      </c>
      <c r="D148" s="1" t="s">
        <v>5</v>
      </c>
      <c r="E148" s="1" t="str">
        <f>"8719262001305"</f>
        <v>8719262001305</v>
      </c>
      <c r="F148" s="1">
        <v>2400</v>
      </c>
    </row>
    <row r="149" spans="1:6" x14ac:dyDescent="0.25">
      <c r="A149" s="5" t="s">
        <v>255</v>
      </c>
      <c r="B149" s="5" t="s">
        <v>257</v>
      </c>
      <c r="C149" s="1">
        <v>1</v>
      </c>
      <c r="D149" s="1" t="s">
        <v>5</v>
      </c>
      <c r="E149" s="1" t="str">
        <f>"8719262003309"</f>
        <v>8719262003309</v>
      </c>
      <c r="F149" s="1">
        <v>2400</v>
      </c>
    </row>
    <row r="150" spans="1:6" x14ac:dyDescent="0.25">
      <c r="A150" s="5" t="s">
        <v>258</v>
      </c>
      <c r="B150" s="5" t="s">
        <v>259</v>
      </c>
      <c r="C150" s="1">
        <v>1</v>
      </c>
      <c r="D150" s="1" t="s">
        <v>5</v>
      </c>
      <c r="E150" s="1" t="str">
        <f>"0600753419267"</f>
        <v>0600753419267</v>
      </c>
      <c r="F150" s="1">
        <v>2600</v>
      </c>
    </row>
    <row r="151" spans="1:6" x14ac:dyDescent="0.25">
      <c r="A151" s="5" t="s">
        <v>258</v>
      </c>
      <c r="B151" s="5" t="s">
        <v>260</v>
      </c>
      <c r="C151" s="1">
        <v>1</v>
      </c>
      <c r="D151" s="1" t="s">
        <v>5</v>
      </c>
      <c r="E151" s="1" t="str">
        <f>"0600753356906"</f>
        <v>0600753356906</v>
      </c>
      <c r="F151" s="1">
        <v>2600</v>
      </c>
    </row>
    <row r="152" spans="1:6" x14ac:dyDescent="0.25">
      <c r="A152" s="5" t="s">
        <v>258</v>
      </c>
      <c r="B152" s="5" t="s">
        <v>261</v>
      </c>
      <c r="C152" s="1">
        <v>1</v>
      </c>
      <c r="D152" s="1" t="s">
        <v>5</v>
      </c>
      <c r="E152" s="1" t="str">
        <f>"8719262003958"</f>
        <v>8719262003958</v>
      </c>
      <c r="F152" s="1">
        <v>2400</v>
      </c>
    </row>
    <row r="153" spans="1:6" x14ac:dyDescent="0.25">
      <c r="A153" s="5" t="s">
        <v>258</v>
      </c>
      <c r="B153" s="5" t="s">
        <v>262</v>
      </c>
      <c r="C153" s="1">
        <v>1</v>
      </c>
      <c r="D153" s="1" t="s">
        <v>5</v>
      </c>
      <c r="E153" s="1" t="str">
        <f>"0600753366240"</f>
        <v>0600753366240</v>
      </c>
      <c r="F153" s="1">
        <v>2600</v>
      </c>
    </row>
    <row r="154" spans="1:6" x14ac:dyDescent="0.25">
      <c r="A154" s="5" t="s">
        <v>258</v>
      </c>
      <c r="B154" s="5" t="s">
        <v>263</v>
      </c>
      <c r="C154" s="1">
        <v>1</v>
      </c>
      <c r="D154" s="1" t="s">
        <v>5</v>
      </c>
      <c r="E154" s="1" t="str">
        <f>"8719262000414"</f>
        <v>8719262000414</v>
      </c>
      <c r="F154" s="1">
        <v>2400</v>
      </c>
    </row>
    <row r="155" spans="1:6" x14ac:dyDescent="0.25">
      <c r="A155" s="5" t="s">
        <v>258</v>
      </c>
      <c r="B155" s="5" t="s">
        <v>264</v>
      </c>
      <c r="C155" s="1">
        <v>1</v>
      </c>
      <c r="D155" s="1" t="s">
        <v>5</v>
      </c>
      <c r="E155" s="1" t="str">
        <f>"0600753649473"</f>
        <v>0600753649473</v>
      </c>
      <c r="F155" s="1">
        <v>2600</v>
      </c>
    </row>
    <row r="156" spans="1:6" x14ac:dyDescent="0.25">
      <c r="A156" s="5" t="s">
        <v>265</v>
      </c>
      <c r="B156" s="5" t="s">
        <v>266</v>
      </c>
      <c r="C156" s="1">
        <v>1</v>
      </c>
      <c r="D156" s="1" t="s">
        <v>5</v>
      </c>
      <c r="E156" s="1" t="str">
        <f>"0600753649213"</f>
        <v>0600753649213</v>
      </c>
      <c r="F156" s="1">
        <v>2600</v>
      </c>
    </row>
    <row r="157" spans="1:6" x14ac:dyDescent="0.25">
      <c r="A157" s="5" t="s">
        <v>267</v>
      </c>
      <c r="B157" s="5" t="s">
        <v>268</v>
      </c>
      <c r="C157" s="1">
        <v>1</v>
      </c>
      <c r="D157" s="1" t="s">
        <v>5</v>
      </c>
      <c r="E157" s="1" t="str">
        <f>"8719262003064"</f>
        <v>8719262003064</v>
      </c>
      <c r="F157" s="1">
        <v>2400</v>
      </c>
    </row>
    <row r="158" spans="1:6" x14ac:dyDescent="0.25">
      <c r="A158" s="5" t="s">
        <v>269</v>
      </c>
      <c r="B158" s="5" t="s">
        <v>270</v>
      </c>
      <c r="C158" s="1">
        <v>1</v>
      </c>
      <c r="D158" s="1" t="s">
        <v>5</v>
      </c>
      <c r="E158" s="1" t="str">
        <f>"8719262003149"</f>
        <v>8719262003149</v>
      </c>
      <c r="F158" s="1">
        <v>2400</v>
      </c>
    </row>
    <row r="159" spans="1:6" x14ac:dyDescent="0.25">
      <c r="A159" s="5" t="s">
        <v>271</v>
      </c>
      <c r="B159" s="5" t="s">
        <v>272</v>
      </c>
      <c r="C159" s="1">
        <v>1</v>
      </c>
      <c r="D159" s="1" t="s">
        <v>5</v>
      </c>
      <c r="E159" s="1" t="str">
        <f>"8719262006560"</f>
        <v>8719262006560</v>
      </c>
      <c r="F159" s="1">
        <v>2400</v>
      </c>
    </row>
    <row r="160" spans="1:6" x14ac:dyDescent="0.25">
      <c r="A160" s="5" t="s">
        <v>271</v>
      </c>
      <c r="B160" s="5" t="s">
        <v>273</v>
      </c>
      <c r="C160" s="1">
        <v>1</v>
      </c>
      <c r="D160" s="1" t="s">
        <v>5</v>
      </c>
      <c r="E160" s="1" t="str">
        <f>"0600753605189"</f>
        <v>0600753605189</v>
      </c>
      <c r="F160" s="1">
        <v>2600</v>
      </c>
    </row>
    <row r="161" spans="1:6" x14ac:dyDescent="0.25">
      <c r="A161" s="5" t="s">
        <v>274</v>
      </c>
      <c r="B161" s="5" t="s">
        <v>275</v>
      </c>
      <c r="C161" s="1">
        <v>1</v>
      </c>
      <c r="D161" s="1" t="s">
        <v>5</v>
      </c>
      <c r="E161" s="1" t="str">
        <f>"8719262005440"</f>
        <v>8719262005440</v>
      </c>
      <c r="F161" s="1">
        <v>2700</v>
      </c>
    </row>
    <row r="162" spans="1:6" x14ac:dyDescent="0.25">
      <c r="A162" s="5" t="s">
        <v>276</v>
      </c>
      <c r="B162" s="5" t="s">
        <v>277</v>
      </c>
      <c r="C162" s="1">
        <v>1</v>
      </c>
      <c r="D162" s="1" t="s">
        <v>5</v>
      </c>
      <c r="E162" s="1" t="str">
        <f>"0600753365632"</f>
        <v>0600753365632</v>
      </c>
      <c r="F162" s="1">
        <v>2700</v>
      </c>
    </row>
    <row r="163" spans="1:6" x14ac:dyDescent="0.25">
      <c r="A163" s="5" t="s">
        <v>276</v>
      </c>
      <c r="B163" s="5" t="s">
        <v>278</v>
      </c>
      <c r="C163" s="1">
        <v>1</v>
      </c>
      <c r="D163" s="1" t="s">
        <v>5</v>
      </c>
      <c r="E163" s="1" t="str">
        <f>"0600753356661"</f>
        <v>0600753356661</v>
      </c>
      <c r="F163" s="1">
        <v>2600</v>
      </c>
    </row>
    <row r="164" spans="1:6" x14ac:dyDescent="0.25">
      <c r="A164" s="5" t="s">
        <v>279</v>
      </c>
      <c r="B164" s="5" t="s">
        <v>280</v>
      </c>
      <c r="C164" s="1">
        <v>2</v>
      </c>
      <c r="D164" s="1" t="s">
        <v>5</v>
      </c>
      <c r="E164" s="1" t="str">
        <f>"8719262005334"</f>
        <v>8719262005334</v>
      </c>
      <c r="F164" s="1">
        <v>3300</v>
      </c>
    </row>
    <row r="165" spans="1:6" x14ac:dyDescent="0.25">
      <c r="A165" s="5" t="s">
        <v>281</v>
      </c>
      <c r="B165" s="5" t="s">
        <v>282</v>
      </c>
      <c r="C165" s="1">
        <v>1</v>
      </c>
      <c r="D165" s="1" t="s">
        <v>5</v>
      </c>
      <c r="E165" s="1" t="str">
        <f>"8719262001688"</f>
        <v>8719262001688</v>
      </c>
      <c r="F165" s="1">
        <v>2400</v>
      </c>
    </row>
    <row r="166" spans="1:6" x14ac:dyDescent="0.25">
      <c r="A166" s="5" t="s">
        <v>283</v>
      </c>
      <c r="B166" s="5" t="s">
        <v>284</v>
      </c>
      <c r="C166" s="1">
        <v>2</v>
      </c>
      <c r="D166" s="1" t="s">
        <v>5</v>
      </c>
      <c r="E166" s="1" t="str">
        <f>"8719262002968"</f>
        <v>8719262002968</v>
      </c>
      <c r="F166" s="1">
        <v>2900</v>
      </c>
    </row>
    <row r="167" spans="1:6" x14ac:dyDescent="0.25">
      <c r="A167" s="5" t="s">
        <v>285</v>
      </c>
      <c r="B167" s="5" t="s">
        <v>286</v>
      </c>
      <c r="C167" s="1">
        <v>2</v>
      </c>
      <c r="D167" s="1" t="s">
        <v>5</v>
      </c>
      <c r="E167" s="1" t="str">
        <f>"8713748981341"</f>
        <v>8713748981341</v>
      </c>
      <c r="F167" s="1">
        <v>2900</v>
      </c>
    </row>
    <row r="168" spans="1:6" x14ac:dyDescent="0.25">
      <c r="A168" s="5" t="s">
        <v>285</v>
      </c>
      <c r="B168" s="5" t="s">
        <v>287</v>
      </c>
      <c r="C168" s="1">
        <v>2</v>
      </c>
      <c r="D168" s="1" t="s">
        <v>5</v>
      </c>
      <c r="E168" s="1" t="str">
        <f>"8713748982140"</f>
        <v>8713748982140</v>
      </c>
      <c r="F168" s="1">
        <v>2900</v>
      </c>
    </row>
    <row r="169" spans="1:6" x14ac:dyDescent="0.25">
      <c r="A169" s="5" t="s">
        <v>288</v>
      </c>
      <c r="B169" s="5" t="s">
        <v>288</v>
      </c>
      <c r="C169" s="1">
        <v>1</v>
      </c>
      <c r="D169" s="1" t="s">
        <v>5</v>
      </c>
      <c r="E169" s="1" t="str">
        <f>"0600753357651"</f>
        <v>0600753357651</v>
      </c>
      <c r="F169" s="1">
        <v>2600</v>
      </c>
    </row>
    <row r="170" spans="1:6" x14ac:dyDescent="0.25">
      <c r="A170" s="5" t="s">
        <v>289</v>
      </c>
      <c r="B170" s="5" t="s">
        <v>290</v>
      </c>
      <c r="C170" s="1">
        <v>1</v>
      </c>
      <c r="D170" s="1" t="s">
        <v>5</v>
      </c>
      <c r="E170" s="1" t="str">
        <f>"8719262002401"</f>
        <v>8719262002401</v>
      </c>
      <c r="F170" s="1">
        <v>2400</v>
      </c>
    </row>
    <row r="171" spans="1:6" x14ac:dyDescent="0.25">
      <c r="A171" s="5" t="s">
        <v>291</v>
      </c>
      <c r="B171" s="5" t="s">
        <v>292</v>
      </c>
      <c r="C171" s="1">
        <v>2</v>
      </c>
      <c r="D171" s="1" t="s">
        <v>5</v>
      </c>
      <c r="E171" s="1" t="str">
        <f>"0602557536409"</f>
        <v>0602557536409</v>
      </c>
      <c r="F171" s="1">
        <v>3100</v>
      </c>
    </row>
    <row r="172" spans="1:6" x14ac:dyDescent="0.25">
      <c r="A172" s="5" t="s">
        <v>293</v>
      </c>
      <c r="B172" s="5" t="s">
        <v>294</v>
      </c>
      <c r="C172" s="1">
        <v>2</v>
      </c>
      <c r="D172" s="1" t="s">
        <v>5</v>
      </c>
      <c r="E172" s="1" t="str">
        <f>"8719262004474"</f>
        <v>8719262004474</v>
      </c>
      <c r="F172" s="1">
        <v>2900</v>
      </c>
    </row>
    <row r="173" spans="1:6" x14ac:dyDescent="0.25">
      <c r="A173" s="5" t="s">
        <v>295</v>
      </c>
      <c r="B173" s="5" t="s">
        <v>296</v>
      </c>
      <c r="C173" s="1">
        <v>1</v>
      </c>
      <c r="D173" s="1" t="s">
        <v>5</v>
      </c>
      <c r="E173" s="1" t="str">
        <f>"8869733570196"</f>
        <v>8869733570196</v>
      </c>
      <c r="F173" s="1">
        <v>2400</v>
      </c>
    </row>
    <row r="174" spans="1:6" x14ac:dyDescent="0.25">
      <c r="A174" s="5" t="s">
        <v>295</v>
      </c>
      <c r="B174" s="5" t="s">
        <v>297</v>
      </c>
      <c r="C174" s="1">
        <v>1</v>
      </c>
      <c r="D174" s="1" t="s">
        <v>5</v>
      </c>
      <c r="E174" s="1" t="str">
        <f>"8718469540297"</f>
        <v>8718469540297</v>
      </c>
      <c r="F174" s="1">
        <v>2400</v>
      </c>
    </row>
    <row r="175" spans="1:6" x14ac:dyDescent="0.25">
      <c r="A175" s="5" t="s">
        <v>295</v>
      </c>
      <c r="B175" s="5" t="s">
        <v>298</v>
      </c>
      <c r="C175" s="1">
        <v>1</v>
      </c>
      <c r="D175" s="1" t="s">
        <v>5</v>
      </c>
      <c r="E175" s="1" t="str">
        <f>"8719262003729"</f>
        <v>8719262003729</v>
      </c>
      <c r="F175" s="1">
        <v>2400</v>
      </c>
    </row>
    <row r="176" spans="1:6" x14ac:dyDescent="0.25">
      <c r="A176" s="5" t="s">
        <v>295</v>
      </c>
      <c r="B176" s="5" t="s">
        <v>299</v>
      </c>
      <c r="C176" s="1">
        <v>1</v>
      </c>
      <c r="D176" s="1" t="s">
        <v>5</v>
      </c>
      <c r="E176" s="1" t="str">
        <f>"8718469532100"</f>
        <v>8718469532100</v>
      </c>
      <c r="F176" s="1">
        <v>2400</v>
      </c>
    </row>
    <row r="177" spans="1:6" x14ac:dyDescent="0.25">
      <c r="A177" s="5" t="s">
        <v>295</v>
      </c>
      <c r="B177" s="5" t="s">
        <v>300</v>
      </c>
      <c r="C177" s="1">
        <v>1</v>
      </c>
      <c r="D177" s="1" t="s">
        <v>5</v>
      </c>
      <c r="E177" s="1" t="str">
        <f>"8718469531226"</f>
        <v>8718469531226</v>
      </c>
      <c r="F177" s="1">
        <v>2400</v>
      </c>
    </row>
    <row r="178" spans="1:6" x14ac:dyDescent="0.25">
      <c r="A178" s="5" t="s">
        <v>301</v>
      </c>
      <c r="B178" s="5" t="s">
        <v>302</v>
      </c>
      <c r="C178" s="1">
        <v>1</v>
      </c>
      <c r="D178" s="1" t="s">
        <v>5</v>
      </c>
      <c r="E178" s="1" t="str">
        <f>"8719262003743"</f>
        <v>8719262003743</v>
      </c>
      <c r="F178" s="1">
        <v>2400</v>
      </c>
    </row>
    <row r="179" spans="1:6" x14ac:dyDescent="0.25">
      <c r="A179" s="5" t="s">
        <v>301</v>
      </c>
      <c r="B179" s="5" t="s">
        <v>303</v>
      </c>
      <c r="C179" s="1">
        <v>1</v>
      </c>
      <c r="D179" s="1" t="s">
        <v>5</v>
      </c>
      <c r="E179" s="1" t="str">
        <f>"8719262003941"</f>
        <v>8719262003941</v>
      </c>
      <c r="F179" s="1">
        <v>2400</v>
      </c>
    </row>
    <row r="180" spans="1:6" x14ac:dyDescent="0.25">
      <c r="A180" s="5" t="s">
        <v>304</v>
      </c>
      <c r="B180" s="5" t="s">
        <v>305</v>
      </c>
      <c r="C180" s="1">
        <v>1</v>
      </c>
      <c r="D180" s="1" t="s">
        <v>5</v>
      </c>
      <c r="E180" s="1" t="str">
        <f>"8719262002210"</f>
        <v>8719262002210</v>
      </c>
      <c r="F180" s="1">
        <v>2400</v>
      </c>
    </row>
    <row r="181" spans="1:6" x14ac:dyDescent="0.25">
      <c r="A181" s="5" t="s">
        <v>306</v>
      </c>
      <c r="B181" s="5" t="s">
        <v>307</v>
      </c>
      <c r="C181" s="1">
        <v>1</v>
      </c>
      <c r="D181" s="1" t="s">
        <v>5</v>
      </c>
      <c r="E181" s="1" t="str">
        <f>"0600753762530"</f>
        <v>0600753762530</v>
      </c>
      <c r="F181" s="1">
        <v>2600</v>
      </c>
    </row>
    <row r="182" spans="1:6" x14ac:dyDescent="0.25">
      <c r="A182" s="5" t="s">
        <v>306</v>
      </c>
      <c r="B182" s="5" t="s">
        <v>308</v>
      </c>
      <c r="C182" s="1">
        <v>1</v>
      </c>
      <c r="D182" s="1" t="s">
        <v>5</v>
      </c>
      <c r="E182" s="1" t="str">
        <f>"0600753762523"</f>
        <v>0600753762523</v>
      </c>
      <c r="F182" s="1">
        <v>2600</v>
      </c>
    </row>
    <row r="183" spans="1:6" x14ac:dyDescent="0.25">
      <c r="A183" s="5" t="s">
        <v>309</v>
      </c>
      <c r="B183" s="5" t="s">
        <v>310</v>
      </c>
      <c r="C183" s="1">
        <v>1</v>
      </c>
      <c r="D183" s="1" t="s">
        <v>5</v>
      </c>
      <c r="E183" s="1" t="str">
        <f>"8719262005525"</f>
        <v>8719262005525</v>
      </c>
      <c r="F183" s="1">
        <v>2400</v>
      </c>
    </row>
    <row r="184" spans="1:6" x14ac:dyDescent="0.25">
      <c r="A184" s="5" t="s">
        <v>311</v>
      </c>
      <c r="B184" s="5" t="s">
        <v>312</v>
      </c>
      <c r="C184" s="1">
        <v>1</v>
      </c>
      <c r="D184" s="1" t="s">
        <v>5</v>
      </c>
      <c r="E184" s="1" t="str">
        <f>"8713748980955"</f>
        <v>8713748980955</v>
      </c>
      <c r="F184" s="1">
        <v>2400</v>
      </c>
    </row>
    <row r="185" spans="1:6" x14ac:dyDescent="0.25">
      <c r="A185" s="5" t="s">
        <v>313</v>
      </c>
      <c r="B185" s="5" t="s">
        <v>314</v>
      </c>
      <c r="C185" s="1">
        <v>1</v>
      </c>
      <c r="D185" s="1" t="s">
        <v>5</v>
      </c>
      <c r="E185" s="1" t="str">
        <f>"8718469535835"</f>
        <v>8718469535835</v>
      </c>
      <c r="F185" s="1">
        <v>2400</v>
      </c>
    </row>
    <row r="186" spans="1:6" x14ac:dyDescent="0.25">
      <c r="A186" s="5" t="s">
        <v>313</v>
      </c>
      <c r="B186" s="5" t="s">
        <v>315</v>
      </c>
      <c r="C186" s="1">
        <v>1</v>
      </c>
      <c r="D186" s="1" t="s">
        <v>5</v>
      </c>
      <c r="E186" s="1" t="str">
        <f>"8719262001619"</f>
        <v>8719262001619</v>
      </c>
      <c r="F186" s="1">
        <v>2400</v>
      </c>
    </row>
    <row r="187" spans="1:6" x14ac:dyDescent="0.25">
      <c r="A187" s="5" t="s">
        <v>316</v>
      </c>
      <c r="B187" s="5" t="s">
        <v>317</v>
      </c>
      <c r="C187" s="1">
        <v>2</v>
      </c>
      <c r="D187" s="1" t="s">
        <v>5</v>
      </c>
      <c r="E187" s="1" t="str">
        <f>"8719262001343"</f>
        <v>8719262001343</v>
      </c>
      <c r="F187" s="1">
        <v>2900</v>
      </c>
    </row>
    <row r="188" spans="1:6" x14ac:dyDescent="0.25">
      <c r="A188" s="5" t="s">
        <v>318</v>
      </c>
      <c r="B188" s="5" t="s">
        <v>319</v>
      </c>
      <c r="C188" s="1">
        <v>1</v>
      </c>
      <c r="D188" s="1" t="s">
        <v>5</v>
      </c>
      <c r="E188" s="1" t="str">
        <f>"0600753649534"</f>
        <v>0600753649534</v>
      </c>
      <c r="F188" s="1">
        <v>2700</v>
      </c>
    </row>
    <row r="189" spans="1:6" x14ac:dyDescent="0.25">
      <c r="A189" s="5" t="s">
        <v>318</v>
      </c>
      <c r="B189" s="5" t="s">
        <v>320</v>
      </c>
      <c r="C189" s="1">
        <v>1</v>
      </c>
      <c r="D189" s="1" t="s">
        <v>5</v>
      </c>
      <c r="E189" s="1" t="str">
        <f>"0600753649336"</f>
        <v>0600753649336</v>
      </c>
      <c r="F189" s="1">
        <v>2700</v>
      </c>
    </row>
    <row r="190" spans="1:6" x14ac:dyDescent="0.25">
      <c r="A190" s="5" t="s">
        <v>321</v>
      </c>
      <c r="B190" s="5" t="s">
        <v>322</v>
      </c>
      <c r="C190" s="1">
        <v>1</v>
      </c>
      <c r="D190" s="1" t="s">
        <v>5</v>
      </c>
      <c r="E190" s="1" t="str">
        <f>"0886977232718"</f>
        <v>0886977232718</v>
      </c>
      <c r="F190" s="1">
        <v>2400</v>
      </c>
    </row>
    <row r="191" spans="1:6" x14ac:dyDescent="0.25">
      <c r="A191" s="5" t="s">
        <v>321</v>
      </c>
      <c r="B191" s="5" t="s">
        <v>323</v>
      </c>
      <c r="C191" s="1">
        <v>1</v>
      </c>
      <c r="D191" s="1" t="s">
        <v>5</v>
      </c>
      <c r="E191" s="1" t="str">
        <f>"8719262008465"</f>
        <v>8719262008465</v>
      </c>
      <c r="F191" s="1">
        <v>2400</v>
      </c>
    </row>
    <row r="192" spans="1:6" x14ac:dyDescent="0.25">
      <c r="A192" s="5" t="s">
        <v>324</v>
      </c>
      <c r="B192" s="5" t="s">
        <v>325</v>
      </c>
      <c r="C192" s="1">
        <v>1</v>
      </c>
      <c r="D192" s="1" t="s">
        <v>5</v>
      </c>
      <c r="E192" s="1" t="str">
        <f>"8718469533916"</f>
        <v>8718469533916</v>
      </c>
      <c r="F192" s="1">
        <v>2400</v>
      </c>
    </row>
    <row r="193" spans="1:6" x14ac:dyDescent="0.25">
      <c r="A193" s="5" t="s">
        <v>326</v>
      </c>
      <c r="B193" s="5" t="s">
        <v>327</v>
      </c>
      <c r="C193" s="1">
        <v>1</v>
      </c>
      <c r="D193" s="1" t="s">
        <v>5</v>
      </c>
      <c r="E193" s="1" t="str">
        <f>"0600753649275"</f>
        <v>0600753649275</v>
      </c>
      <c r="F193" s="1">
        <v>2600</v>
      </c>
    </row>
    <row r="194" spans="1:6" x14ac:dyDescent="0.25">
      <c r="A194" s="5" t="s">
        <v>326</v>
      </c>
      <c r="B194" s="5" t="s">
        <v>328</v>
      </c>
      <c r="C194" s="1">
        <v>1</v>
      </c>
      <c r="D194" s="1" t="s">
        <v>5</v>
      </c>
      <c r="E194" s="1" t="str">
        <f>"0600753649299"</f>
        <v>0600753649299</v>
      </c>
      <c r="F194" s="1">
        <v>2600</v>
      </c>
    </row>
    <row r="195" spans="1:6" x14ac:dyDescent="0.25">
      <c r="A195" s="5" t="s">
        <v>329</v>
      </c>
      <c r="B195" s="5" t="s">
        <v>330</v>
      </c>
      <c r="C195" s="1">
        <v>2</v>
      </c>
      <c r="D195" s="1" t="s">
        <v>5</v>
      </c>
      <c r="E195" s="1" t="str">
        <f>"8719262001480"</f>
        <v>8719262001480</v>
      </c>
      <c r="F195" s="1">
        <v>2900</v>
      </c>
    </row>
    <row r="196" spans="1:6" x14ac:dyDescent="0.25">
      <c r="A196" s="5" t="s">
        <v>331</v>
      </c>
      <c r="B196" s="5" t="s">
        <v>332</v>
      </c>
      <c r="C196" s="1">
        <v>1</v>
      </c>
      <c r="D196" s="1" t="s">
        <v>5</v>
      </c>
      <c r="E196" s="1" t="str">
        <f>"8719262008199"</f>
        <v>8719262008199</v>
      </c>
      <c r="F196" s="1">
        <v>2400</v>
      </c>
    </row>
    <row r="197" spans="1:6" x14ac:dyDescent="0.25">
      <c r="A197" s="5" t="s">
        <v>333</v>
      </c>
      <c r="B197" s="5" t="s">
        <v>334</v>
      </c>
      <c r="C197" s="1">
        <v>1</v>
      </c>
      <c r="D197" s="1" t="s">
        <v>5</v>
      </c>
      <c r="E197" s="1" t="str">
        <f>"8719262006706"</f>
        <v>8719262006706</v>
      </c>
      <c r="F197" s="1">
        <v>2400</v>
      </c>
    </row>
    <row r="198" spans="1:6" x14ac:dyDescent="0.25">
      <c r="A198" s="5" t="s">
        <v>333</v>
      </c>
      <c r="B198" s="5" t="s">
        <v>335</v>
      </c>
      <c r="C198" s="1">
        <v>1</v>
      </c>
      <c r="D198" s="1" t="s">
        <v>5</v>
      </c>
      <c r="E198" s="1" t="str">
        <f>"8719262006713"</f>
        <v>8719262006713</v>
      </c>
      <c r="F198" s="1">
        <v>2400</v>
      </c>
    </row>
    <row r="199" spans="1:6" x14ac:dyDescent="0.25">
      <c r="A199" s="5" t="s">
        <v>333</v>
      </c>
      <c r="B199" s="5" t="s">
        <v>336</v>
      </c>
      <c r="C199" s="1">
        <v>1</v>
      </c>
      <c r="D199" s="1" t="s">
        <v>5</v>
      </c>
      <c r="E199" s="1" t="str">
        <f>"8719262005921"</f>
        <v>8719262005921</v>
      </c>
      <c r="F199" s="1">
        <v>2400</v>
      </c>
    </row>
    <row r="200" spans="1:6" x14ac:dyDescent="0.25">
      <c r="A200" s="5" t="s">
        <v>333</v>
      </c>
      <c r="B200" s="5" t="s">
        <v>337</v>
      </c>
      <c r="C200" s="1">
        <v>1</v>
      </c>
      <c r="D200" s="1" t="s">
        <v>5</v>
      </c>
      <c r="E200" s="1" t="str">
        <f>"0600753824634"</f>
        <v>0600753824634</v>
      </c>
      <c r="F200" s="1">
        <v>2600</v>
      </c>
    </row>
    <row r="201" spans="1:6" x14ac:dyDescent="0.25">
      <c r="A201" s="5" t="s">
        <v>338</v>
      </c>
      <c r="B201" s="5" t="s">
        <v>339</v>
      </c>
      <c r="C201" s="1">
        <v>1</v>
      </c>
      <c r="D201" s="1" t="s">
        <v>5</v>
      </c>
      <c r="E201" s="1" t="str">
        <f>"8719262005235"</f>
        <v>8719262005235</v>
      </c>
      <c r="F201" s="1">
        <v>2400</v>
      </c>
    </row>
    <row r="202" spans="1:6" x14ac:dyDescent="0.25">
      <c r="A202" s="5" t="s">
        <v>338</v>
      </c>
      <c r="B202" s="5" t="s">
        <v>340</v>
      </c>
      <c r="C202" s="1">
        <v>1</v>
      </c>
      <c r="D202" s="1" t="s">
        <v>5</v>
      </c>
      <c r="E202" s="1" t="str">
        <f>"8719262006881"</f>
        <v>8719262006881</v>
      </c>
      <c r="F202" s="1">
        <v>2400</v>
      </c>
    </row>
    <row r="203" spans="1:6" x14ac:dyDescent="0.25">
      <c r="A203" s="5" t="s">
        <v>341</v>
      </c>
      <c r="B203" s="5" t="s">
        <v>251</v>
      </c>
      <c r="C203" s="1">
        <v>2</v>
      </c>
      <c r="D203" s="1" t="s">
        <v>5</v>
      </c>
      <c r="E203" s="1" t="str">
        <f>"8718469538324"</f>
        <v>8718469538324</v>
      </c>
      <c r="F203" s="1">
        <v>2900</v>
      </c>
    </row>
    <row r="204" spans="1:6" x14ac:dyDescent="0.25">
      <c r="A204" s="5" t="s">
        <v>341</v>
      </c>
      <c r="B204" s="5" t="s">
        <v>342</v>
      </c>
      <c r="C204" s="1">
        <v>2</v>
      </c>
      <c r="D204" s="1" t="s">
        <v>5</v>
      </c>
      <c r="E204" s="1" t="str">
        <f>"8718469537303"</f>
        <v>8718469537303</v>
      </c>
      <c r="F204" s="1">
        <v>2900</v>
      </c>
    </row>
    <row r="205" spans="1:6" x14ac:dyDescent="0.25">
      <c r="A205" s="5" t="s">
        <v>341</v>
      </c>
      <c r="B205" s="5" t="s">
        <v>343</v>
      </c>
      <c r="C205" s="1">
        <v>3</v>
      </c>
      <c r="D205" s="1" t="s">
        <v>225</v>
      </c>
      <c r="E205" s="1" t="str">
        <f>"0600753357811"</f>
        <v>0600753357811</v>
      </c>
      <c r="F205" s="1">
        <v>3100</v>
      </c>
    </row>
    <row r="206" spans="1:6" x14ac:dyDescent="0.25">
      <c r="A206" s="5" t="s">
        <v>344</v>
      </c>
      <c r="B206" s="5" t="s">
        <v>345</v>
      </c>
      <c r="C206" s="1">
        <v>1</v>
      </c>
      <c r="D206" s="1" t="s">
        <v>5</v>
      </c>
      <c r="E206" s="1" t="str">
        <f>"8718469530489"</f>
        <v>8718469530489</v>
      </c>
      <c r="F206" s="1">
        <v>2400</v>
      </c>
    </row>
    <row r="207" spans="1:6" x14ac:dyDescent="0.25">
      <c r="A207" s="5" t="s">
        <v>344</v>
      </c>
      <c r="B207" s="5" t="s">
        <v>346</v>
      </c>
      <c r="C207" s="1">
        <v>1</v>
      </c>
      <c r="D207" s="1" t="s">
        <v>5</v>
      </c>
      <c r="E207" s="1" t="str">
        <f>"8718469530267"</f>
        <v>8718469530267</v>
      </c>
      <c r="F207" s="1">
        <v>2400</v>
      </c>
    </row>
    <row r="208" spans="1:6" x14ac:dyDescent="0.25">
      <c r="A208" s="5" t="s">
        <v>344</v>
      </c>
      <c r="B208" s="5" t="s">
        <v>347</v>
      </c>
      <c r="C208" s="1">
        <v>2</v>
      </c>
      <c r="D208" s="1" t="s">
        <v>5</v>
      </c>
      <c r="E208" s="1" t="str">
        <f>"8718469535071"</f>
        <v>8718469535071</v>
      </c>
      <c r="F208" s="1">
        <v>2900</v>
      </c>
    </row>
    <row r="209" spans="1:6" x14ac:dyDescent="0.25">
      <c r="A209" s="5" t="s">
        <v>344</v>
      </c>
      <c r="B209" s="5" t="s">
        <v>251</v>
      </c>
      <c r="C209" s="1">
        <v>1</v>
      </c>
      <c r="D209" s="1" t="s">
        <v>5</v>
      </c>
      <c r="E209" s="1" t="str">
        <f>"0886977455018"</f>
        <v>0886977455018</v>
      </c>
      <c r="F209" s="1">
        <v>2400</v>
      </c>
    </row>
    <row r="210" spans="1:6" x14ac:dyDescent="0.25">
      <c r="A210" s="5" t="s">
        <v>344</v>
      </c>
      <c r="B210" s="5" t="s">
        <v>348</v>
      </c>
      <c r="C210" s="1">
        <v>2</v>
      </c>
      <c r="D210" s="1" t="s">
        <v>5</v>
      </c>
      <c r="E210" s="1" t="str">
        <f>"0886975707010"</f>
        <v>0886975707010</v>
      </c>
      <c r="F210" s="1">
        <v>2900</v>
      </c>
    </row>
    <row r="211" spans="1:6" x14ac:dyDescent="0.25">
      <c r="A211" s="5" t="s">
        <v>344</v>
      </c>
      <c r="B211" s="5" t="s">
        <v>349</v>
      </c>
      <c r="C211" s="1">
        <v>1</v>
      </c>
      <c r="D211" s="1" t="s">
        <v>5</v>
      </c>
      <c r="E211" s="1" t="str">
        <f>"8713748981969"</f>
        <v>8713748981969</v>
      </c>
      <c r="F211" s="1">
        <v>2400</v>
      </c>
    </row>
    <row r="212" spans="1:6" x14ac:dyDescent="0.25">
      <c r="A212" s="5" t="s">
        <v>344</v>
      </c>
      <c r="B212" s="5" t="s">
        <v>350</v>
      </c>
      <c r="C212" s="1">
        <v>1</v>
      </c>
      <c r="D212" s="1" t="s">
        <v>5</v>
      </c>
      <c r="E212" s="1" t="str">
        <f>"8718469530250"</f>
        <v>8718469530250</v>
      </c>
      <c r="F212" s="1">
        <v>2400</v>
      </c>
    </row>
    <row r="213" spans="1:6" x14ac:dyDescent="0.25">
      <c r="A213" s="5" t="s">
        <v>344</v>
      </c>
      <c r="B213" s="5" t="s">
        <v>351</v>
      </c>
      <c r="C213" s="1">
        <v>1</v>
      </c>
      <c r="D213" s="1" t="s">
        <v>5</v>
      </c>
      <c r="E213" s="1" t="str">
        <f>"8718469530526"</f>
        <v>8718469530526</v>
      </c>
      <c r="F213" s="1">
        <v>2400</v>
      </c>
    </row>
    <row r="214" spans="1:6" x14ac:dyDescent="0.25">
      <c r="A214" s="5" t="s">
        <v>344</v>
      </c>
      <c r="B214" s="5" t="s">
        <v>352</v>
      </c>
      <c r="C214" s="1">
        <v>2</v>
      </c>
      <c r="D214" s="1" t="s">
        <v>5</v>
      </c>
      <c r="E214" s="1" t="str">
        <f>"8713748980559"</f>
        <v>8713748980559</v>
      </c>
      <c r="F214" s="1">
        <v>2900</v>
      </c>
    </row>
    <row r="215" spans="1:6" x14ac:dyDescent="0.25">
      <c r="A215" s="5" t="s">
        <v>353</v>
      </c>
      <c r="B215" s="5" t="s">
        <v>354</v>
      </c>
      <c r="C215" s="1">
        <v>2</v>
      </c>
      <c r="D215" s="1" t="s">
        <v>5</v>
      </c>
      <c r="E215" s="1" t="str">
        <f>"8718469537198"</f>
        <v>8718469537198</v>
      </c>
      <c r="F215" s="1">
        <v>2900</v>
      </c>
    </row>
    <row r="216" spans="1:6" x14ac:dyDescent="0.25">
      <c r="A216" s="5" t="s">
        <v>355</v>
      </c>
      <c r="B216" s="5" t="s">
        <v>356</v>
      </c>
      <c r="C216" s="1">
        <v>2</v>
      </c>
      <c r="D216" s="1" t="s">
        <v>5</v>
      </c>
      <c r="E216" s="1" t="str">
        <f>"8719262001152"</f>
        <v>8719262001152</v>
      </c>
      <c r="F216" s="1">
        <v>2900</v>
      </c>
    </row>
    <row r="217" spans="1:6" x14ac:dyDescent="0.25">
      <c r="A217" s="5" t="s">
        <v>357</v>
      </c>
      <c r="B217" s="5" t="s">
        <v>358</v>
      </c>
      <c r="C217" s="1">
        <v>1</v>
      </c>
      <c r="D217" s="1" t="s">
        <v>5</v>
      </c>
      <c r="E217" s="1" t="str">
        <f>"8719262004597"</f>
        <v>8719262004597</v>
      </c>
      <c r="F217" s="1">
        <v>2400</v>
      </c>
    </row>
    <row r="218" spans="1:6" x14ac:dyDescent="0.25">
      <c r="A218" s="5" t="s">
        <v>359</v>
      </c>
      <c r="B218" s="5" t="s">
        <v>360</v>
      </c>
      <c r="C218" s="1">
        <v>1</v>
      </c>
      <c r="D218" s="1" t="s">
        <v>5</v>
      </c>
      <c r="E218" s="1" t="str">
        <f>"8719262001411"</f>
        <v>8719262001411</v>
      </c>
      <c r="F218" s="1">
        <v>2400</v>
      </c>
    </row>
    <row r="219" spans="1:6" x14ac:dyDescent="0.25">
      <c r="A219" s="5" t="s">
        <v>359</v>
      </c>
      <c r="B219" s="5" t="s">
        <v>361</v>
      </c>
      <c r="C219" s="1">
        <v>1</v>
      </c>
      <c r="D219" s="1" t="s">
        <v>5</v>
      </c>
      <c r="E219" s="1" t="str">
        <f>"8719262002340"</f>
        <v>8719262002340</v>
      </c>
      <c r="F219" s="1">
        <v>2400</v>
      </c>
    </row>
    <row r="220" spans="1:6" x14ac:dyDescent="0.25">
      <c r="A220" s="5" t="s">
        <v>362</v>
      </c>
      <c r="B220" s="5" t="s">
        <v>363</v>
      </c>
      <c r="C220" s="1">
        <v>1</v>
      </c>
      <c r="D220" s="1" t="s">
        <v>5</v>
      </c>
      <c r="E220" s="1" t="str">
        <f>"0602537831371"</f>
        <v>0602537831371</v>
      </c>
      <c r="F220" s="1">
        <v>2600</v>
      </c>
    </row>
    <row r="221" spans="1:6" x14ac:dyDescent="0.25">
      <c r="A221" s="5" t="s">
        <v>362</v>
      </c>
      <c r="B221" s="5" t="s">
        <v>364</v>
      </c>
      <c r="C221" s="1">
        <v>1</v>
      </c>
      <c r="D221" s="1" t="s">
        <v>5</v>
      </c>
      <c r="E221" s="1" t="str">
        <f>"4024572891305"</f>
        <v>4024572891305</v>
      </c>
      <c r="F221" s="1">
        <v>2600</v>
      </c>
    </row>
    <row r="222" spans="1:6" x14ac:dyDescent="0.25">
      <c r="A222" s="5" t="s">
        <v>362</v>
      </c>
      <c r="B222" s="5" t="s">
        <v>365</v>
      </c>
      <c r="C222" s="1">
        <v>1</v>
      </c>
      <c r="D222" s="1" t="s">
        <v>5</v>
      </c>
      <c r="E222" s="1" t="str">
        <f>"0602547425355"</f>
        <v>0602547425355</v>
      </c>
      <c r="F222" s="1">
        <v>2600</v>
      </c>
    </row>
    <row r="223" spans="1:6" x14ac:dyDescent="0.25">
      <c r="A223" s="5" t="s">
        <v>366</v>
      </c>
      <c r="B223" s="5" t="s">
        <v>367</v>
      </c>
      <c r="C223" s="1">
        <v>1</v>
      </c>
      <c r="D223" s="1" t="s">
        <v>5</v>
      </c>
      <c r="E223" s="1" t="str">
        <f>"8719262004399"</f>
        <v>8719262004399</v>
      </c>
      <c r="F223" s="1">
        <v>2400</v>
      </c>
    </row>
    <row r="224" spans="1:6" x14ac:dyDescent="0.25">
      <c r="A224" s="5" t="s">
        <v>368</v>
      </c>
      <c r="B224" s="5" t="s">
        <v>369</v>
      </c>
      <c r="C224" s="1">
        <v>1</v>
      </c>
      <c r="D224" s="1" t="s">
        <v>5</v>
      </c>
      <c r="E224" s="1" t="str">
        <f>"8718469534623"</f>
        <v>8718469534623</v>
      </c>
      <c r="F224" s="1">
        <v>2400</v>
      </c>
    </row>
    <row r="225" spans="1:6" x14ac:dyDescent="0.25">
      <c r="A225" s="5" t="s">
        <v>370</v>
      </c>
      <c r="B225" s="5" t="s">
        <v>371</v>
      </c>
      <c r="C225" s="1">
        <v>1</v>
      </c>
      <c r="D225" s="1" t="s">
        <v>5</v>
      </c>
      <c r="E225" s="1" t="str">
        <f>"8718469538065"</f>
        <v>8718469538065</v>
      </c>
      <c r="F225" s="1">
        <v>2700</v>
      </c>
    </row>
    <row r="226" spans="1:6" x14ac:dyDescent="0.25">
      <c r="A226" s="5" t="s">
        <v>372</v>
      </c>
      <c r="B226" s="5" t="s">
        <v>373</v>
      </c>
      <c r="C226" s="1">
        <v>1</v>
      </c>
      <c r="D226" s="1" t="s">
        <v>5</v>
      </c>
      <c r="E226" s="1" t="str">
        <f>"0886976862510"</f>
        <v>0886976862510</v>
      </c>
      <c r="F226" s="1">
        <v>2400</v>
      </c>
    </row>
    <row r="227" spans="1:6" x14ac:dyDescent="0.25">
      <c r="A227" s="5" t="s">
        <v>372</v>
      </c>
      <c r="B227" s="5" t="s">
        <v>374</v>
      </c>
      <c r="C227" s="1">
        <v>1</v>
      </c>
      <c r="D227" s="1" t="s">
        <v>5</v>
      </c>
      <c r="E227" s="1" t="str">
        <f>"8718469530458"</f>
        <v>8718469530458</v>
      </c>
      <c r="F227" s="1">
        <v>2400</v>
      </c>
    </row>
    <row r="228" spans="1:6" x14ac:dyDescent="0.25">
      <c r="A228" s="5" t="s">
        <v>372</v>
      </c>
      <c r="B228" s="5" t="s">
        <v>375</v>
      </c>
      <c r="C228" s="1">
        <v>1</v>
      </c>
      <c r="D228" s="1" t="s">
        <v>5</v>
      </c>
      <c r="E228" s="1" t="str">
        <f>"8718469530359"</f>
        <v>8718469530359</v>
      </c>
      <c r="F228" s="1">
        <v>2400</v>
      </c>
    </row>
    <row r="229" spans="1:6" x14ac:dyDescent="0.25">
      <c r="A229" s="5" t="s">
        <v>372</v>
      </c>
      <c r="B229" s="5" t="s">
        <v>376</v>
      </c>
      <c r="C229" s="1">
        <v>1</v>
      </c>
      <c r="D229" s="1" t="s">
        <v>5</v>
      </c>
      <c r="E229" s="1" t="str">
        <f>"8713748980665"</f>
        <v>8713748980665</v>
      </c>
      <c r="F229" s="1">
        <v>2400</v>
      </c>
    </row>
    <row r="230" spans="1:6" x14ac:dyDescent="0.25">
      <c r="A230" s="5" t="s">
        <v>372</v>
      </c>
      <c r="B230" s="5" t="s">
        <v>377</v>
      </c>
      <c r="C230" s="1">
        <v>1</v>
      </c>
      <c r="D230" s="1" t="s">
        <v>5</v>
      </c>
      <c r="E230" s="1" t="str">
        <f>"8718469530441"</f>
        <v>8718469530441</v>
      </c>
      <c r="F230" s="1">
        <v>2400</v>
      </c>
    </row>
    <row r="231" spans="1:6" x14ac:dyDescent="0.25">
      <c r="A231" s="5" t="s">
        <v>378</v>
      </c>
      <c r="B231" s="5" t="s">
        <v>379</v>
      </c>
      <c r="C231" s="1">
        <v>1</v>
      </c>
      <c r="D231" s="1" t="s">
        <v>5</v>
      </c>
      <c r="E231" s="1" t="str">
        <f>"8718469534647"</f>
        <v>8718469534647</v>
      </c>
      <c r="F231" s="1">
        <v>2900</v>
      </c>
    </row>
    <row r="232" spans="1:6" x14ac:dyDescent="0.25">
      <c r="A232" s="5" t="s">
        <v>378</v>
      </c>
      <c r="B232" s="5" t="s">
        <v>380</v>
      </c>
      <c r="C232" s="1">
        <v>1</v>
      </c>
      <c r="D232" s="1" t="s">
        <v>5</v>
      </c>
      <c r="E232" s="1" t="str">
        <f>"8719262008267"</f>
        <v>8719262008267</v>
      </c>
      <c r="F232" s="1">
        <v>2900</v>
      </c>
    </row>
    <row r="233" spans="1:6" x14ac:dyDescent="0.25">
      <c r="A233" s="5" t="s">
        <v>378</v>
      </c>
      <c r="B233" s="5" t="s">
        <v>381</v>
      </c>
      <c r="C233" s="1">
        <v>1</v>
      </c>
      <c r="D233" s="1" t="s">
        <v>5</v>
      </c>
      <c r="E233" s="1" t="str">
        <f>"8719262003644"</f>
        <v>8719262003644</v>
      </c>
      <c r="F233" s="1">
        <v>2400</v>
      </c>
    </row>
    <row r="234" spans="1:6" x14ac:dyDescent="0.25">
      <c r="A234" s="5" t="s">
        <v>378</v>
      </c>
      <c r="B234" s="5" t="s">
        <v>382</v>
      </c>
      <c r="C234" s="1">
        <v>1</v>
      </c>
      <c r="D234" s="1" t="s">
        <v>5</v>
      </c>
      <c r="E234" s="1" t="str">
        <f>"8719262003439"</f>
        <v>8719262003439</v>
      </c>
      <c r="F234" s="1">
        <v>2400</v>
      </c>
    </row>
    <row r="235" spans="1:6" x14ac:dyDescent="0.25">
      <c r="A235" s="5" t="s">
        <v>378</v>
      </c>
      <c r="B235" s="5" t="s">
        <v>383</v>
      </c>
      <c r="C235" s="1">
        <v>1</v>
      </c>
      <c r="D235" s="1" t="s">
        <v>5</v>
      </c>
      <c r="E235" s="1" t="str">
        <f>"8719262003637"</f>
        <v>8719262003637</v>
      </c>
      <c r="F235" s="1">
        <v>2400</v>
      </c>
    </row>
    <row r="236" spans="1:6" x14ac:dyDescent="0.25">
      <c r="A236" s="5" t="s">
        <v>384</v>
      </c>
      <c r="B236" s="5" t="s">
        <v>385</v>
      </c>
      <c r="C236" s="1">
        <v>1</v>
      </c>
      <c r="D236" s="1" t="s">
        <v>5</v>
      </c>
      <c r="E236" s="1" t="str">
        <f>"8713748982096"</f>
        <v>8713748982096</v>
      </c>
      <c r="F236" s="1">
        <v>2400</v>
      </c>
    </row>
    <row r="237" spans="1:6" x14ac:dyDescent="0.25">
      <c r="A237" s="5" t="s">
        <v>384</v>
      </c>
      <c r="B237" s="5" t="s">
        <v>386</v>
      </c>
      <c r="C237" s="1">
        <v>1</v>
      </c>
      <c r="D237" s="1" t="s">
        <v>5</v>
      </c>
      <c r="E237" s="1" t="str">
        <f>"8719262003965"</f>
        <v>8719262003965</v>
      </c>
      <c r="F237" s="1">
        <v>2400</v>
      </c>
    </row>
    <row r="238" spans="1:6" x14ac:dyDescent="0.25">
      <c r="A238" s="5" t="s">
        <v>384</v>
      </c>
      <c r="B238" s="5" t="s">
        <v>387</v>
      </c>
      <c r="C238" s="1">
        <v>1</v>
      </c>
      <c r="D238" s="1" t="s">
        <v>5</v>
      </c>
      <c r="E238" s="1" t="str">
        <f>"8719262003972"</f>
        <v>8719262003972</v>
      </c>
      <c r="F238" s="1">
        <v>2400</v>
      </c>
    </row>
    <row r="239" spans="1:6" x14ac:dyDescent="0.25">
      <c r="A239" s="5" t="s">
        <v>388</v>
      </c>
      <c r="B239" s="5" t="s">
        <v>389</v>
      </c>
      <c r="C239" s="1">
        <v>1</v>
      </c>
      <c r="D239" s="1" t="s">
        <v>5</v>
      </c>
      <c r="E239" s="1" t="str">
        <f>"8719262002456"</f>
        <v>8719262002456</v>
      </c>
      <c r="F239" s="1">
        <v>2400</v>
      </c>
    </row>
    <row r="240" spans="1:6" x14ac:dyDescent="0.25">
      <c r="A240" s="5" t="s">
        <v>390</v>
      </c>
      <c r="B240" s="5" t="s">
        <v>391</v>
      </c>
      <c r="C240" s="1">
        <v>2</v>
      </c>
      <c r="D240" s="1" t="s">
        <v>5</v>
      </c>
      <c r="E240" s="1" t="str">
        <f>"8718469540525"</f>
        <v>8718469540525</v>
      </c>
      <c r="F240" s="1">
        <v>2400</v>
      </c>
    </row>
    <row r="241" spans="1:6" x14ac:dyDescent="0.25">
      <c r="A241" s="5" t="s">
        <v>392</v>
      </c>
      <c r="B241" s="5" t="s">
        <v>393</v>
      </c>
      <c r="C241" s="1">
        <v>2</v>
      </c>
      <c r="D241" s="1" t="s">
        <v>5</v>
      </c>
      <c r="E241" s="1" t="str">
        <f>"0602537093359"</f>
        <v>0602537093359</v>
      </c>
      <c r="F241" s="1">
        <v>3100</v>
      </c>
    </row>
    <row r="242" spans="1:6" x14ac:dyDescent="0.25">
      <c r="A242" s="5" t="s">
        <v>394</v>
      </c>
      <c r="B242" s="5" t="s">
        <v>395</v>
      </c>
      <c r="C242" s="1">
        <v>1</v>
      </c>
      <c r="D242" s="1" t="s">
        <v>5</v>
      </c>
      <c r="E242" s="1" t="str">
        <f>"8718469540730"</f>
        <v>8718469540730</v>
      </c>
      <c r="F242" s="1">
        <v>2400</v>
      </c>
    </row>
    <row r="243" spans="1:6" x14ac:dyDescent="0.25">
      <c r="A243" s="5" t="s">
        <v>396</v>
      </c>
      <c r="B243" s="5" t="s">
        <v>397</v>
      </c>
      <c r="C243" s="1">
        <v>2</v>
      </c>
      <c r="D243" s="1" t="s">
        <v>5</v>
      </c>
      <c r="E243" s="1" t="str">
        <f>"8718469535606"</f>
        <v>8718469535606</v>
      </c>
      <c r="F243" s="1">
        <v>2900</v>
      </c>
    </row>
    <row r="244" spans="1:6" x14ac:dyDescent="0.25">
      <c r="A244" s="5" t="s">
        <v>398</v>
      </c>
      <c r="B244" s="5" t="s">
        <v>399</v>
      </c>
      <c r="C244" s="1">
        <v>2</v>
      </c>
      <c r="D244" s="1" t="s">
        <v>5</v>
      </c>
      <c r="E244" s="1" t="str">
        <f>"0600753816936"</f>
        <v>0600753816936</v>
      </c>
      <c r="F244" s="1">
        <v>3100</v>
      </c>
    </row>
    <row r="245" spans="1:6" x14ac:dyDescent="0.25">
      <c r="A245" s="5" t="s">
        <v>400</v>
      </c>
      <c r="B245" s="5" t="s">
        <v>401</v>
      </c>
      <c r="C245" s="1">
        <v>1</v>
      </c>
      <c r="D245" s="1" t="s">
        <v>5</v>
      </c>
      <c r="E245" s="1" t="str">
        <f>"8719262003484"</f>
        <v>8719262003484</v>
      </c>
      <c r="F245" s="1">
        <v>2400</v>
      </c>
    </row>
    <row r="246" spans="1:6" x14ac:dyDescent="0.25">
      <c r="A246" s="5" t="s">
        <v>402</v>
      </c>
      <c r="B246" s="5" t="s">
        <v>403</v>
      </c>
      <c r="C246" s="1">
        <v>1</v>
      </c>
      <c r="D246" s="1" t="s">
        <v>5</v>
      </c>
      <c r="E246" s="1" t="str">
        <f>"8718469530410"</f>
        <v>8718469530410</v>
      </c>
      <c r="F246" s="1">
        <v>2400</v>
      </c>
    </row>
    <row r="247" spans="1:6" x14ac:dyDescent="0.25">
      <c r="A247" s="5" t="s">
        <v>404</v>
      </c>
      <c r="B247" s="5" t="s">
        <v>405</v>
      </c>
      <c r="C247" s="1">
        <v>3</v>
      </c>
      <c r="D247" s="1" t="s">
        <v>225</v>
      </c>
      <c r="E247" s="1" t="str">
        <f>"8718469536030"</f>
        <v>8718469536030</v>
      </c>
      <c r="F247" s="1">
        <v>3600</v>
      </c>
    </row>
    <row r="248" spans="1:6" x14ac:dyDescent="0.25">
      <c r="A248" s="5" t="s">
        <v>406</v>
      </c>
      <c r="B248" s="5" t="s">
        <v>407</v>
      </c>
      <c r="C248" s="1">
        <v>1</v>
      </c>
      <c r="D248" s="1" t="s">
        <v>5</v>
      </c>
      <c r="E248" s="1" t="str">
        <f>"8719262005419"</f>
        <v>8719262005419</v>
      </c>
      <c r="F248" s="1">
        <v>2400</v>
      </c>
    </row>
    <row r="249" spans="1:6" x14ac:dyDescent="0.25">
      <c r="A249" s="5" t="s">
        <v>408</v>
      </c>
      <c r="B249" s="5" t="s">
        <v>409</v>
      </c>
      <c r="C249" s="1">
        <v>1</v>
      </c>
      <c r="D249" s="1" t="s">
        <v>5</v>
      </c>
      <c r="E249" s="1" t="str">
        <f>"8719262006164"</f>
        <v>8719262006164</v>
      </c>
      <c r="F249" s="1">
        <v>2400</v>
      </c>
    </row>
    <row r="250" spans="1:6" x14ac:dyDescent="0.25">
      <c r="A250" s="5" t="s">
        <v>410</v>
      </c>
      <c r="B250" s="5" t="s">
        <v>411</v>
      </c>
      <c r="C250" s="1">
        <v>1</v>
      </c>
      <c r="D250" s="1" t="s">
        <v>5</v>
      </c>
      <c r="E250" s="1" t="str">
        <f>"8719262002395"</f>
        <v>8719262002395</v>
      </c>
      <c r="F250" s="1">
        <v>2400</v>
      </c>
    </row>
    <row r="251" spans="1:6" x14ac:dyDescent="0.25">
      <c r="A251" s="5" t="s">
        <v>412</v>
      </c>
      <c r="B251" s="5" t="s">
        <v>413</v>
      </c>
      <c r="C251" s="1">
        <v>1</v>
      </c>
      <c r="D251" s="1" t="s">
        <v>5</v>
      </c>
      <c r="E251" s="1" t="str">
        <f>"8718469537884"</f>
        <v>8718469537884</v>
      </c>
      <c r="F251" s="1">
        <v>2400</v>
      </c>
    </row>
    <row r="252" spans="1:6" x14ac:dyDescent="0.25">
      <c r="A252" s="5" t="s">
        <v>414</v>
      </c>
      <c r="B252" s="5" t="s">
        <v>415</v>
      </c>
      <c r="C252" s="1">
        <v>1</v>
      </c>
      <c r="D252" s="1" t="s">
        <v>5</v>
      </c>
      <c r="E252" s="1" t="str">
        <f>"0602547448743"</f>
        <v>0602547448743</v>
      </c>
      <c r="F252" s="1">
        <v>2600</v>
      </c>
    </row>
    <row r="253" spans="1:6" x14ac:dyDescent="0.25">
      <c r="A253" s="5" t="s">
        <v>414</v>
      </c>
      <c r="B253" s="5" t="s">
        <v>416</v>
      </c>
      <c r="C253" s="1">
        <v>1</v>
      </c>
      <c r="D253" s="1" t="s">
        <v>5</v>
      </c>
      <c r="E253" s="1" t="str">
        <f>"0602537136032"</f>
        <v>0602537136032</v>
      </c>
      <c r="F253" s="1">
        <v>2700</v>
      </c>
    </row>
    <row r="254" spans="1:6" x14ac:dyDescent="0.25">
      <c r="A254" s="5" t="s">
        <v>417</v>
      </c>
      <c r="B254" s="5" t="s">
        <v>418</v>
      </c>
      <c r="C254" s="1">
        <v>1</v>
      </c>
      <c r="D254" s="1" t="s">
        <v>5</v>
      </c>
      <c r="E254" s="1" t="str">
        <f>"8719262007604"</f>
        <v>8719262007604</v>
      </c>
      <c r="F254" s="1">
        <v>2400</v>
      </c>
    </row>
    <row r="255" spans="1:6" x14ac:dyDescent="0.25">
      <c r="A255" s="5" t="s">
        <v>419</v>
      </c>
      <c r="B255" s="5" t="s">
        <v>420</v>
      </c>
      <c r="C255" s="1">
        <v>1</v>
      </c>
      <c r="D255" s="1" t="s">
        <v>5</v>
      </c>
      <c r="E255" s="1" t="str">
        <f>"0600753649312"</f>
        <v>0600753649312</v>
      </c>
      <c r="F255" s="1">
        <v>2600</v>
      </c>
    </row>
    <row r="256" spans="1:6" x14ac:dyDescent="0.25">
      <c r="A256" s="5" t="s">
        <v>419</v>
      </c>
      <c r="B256" s="5" t="s">
        <v>421</v>
      </c>
      <c r="C256" s="1">
        <v>1</v>
      </c>
      <c r="D256" s="1" t="s">
        <v>5</v>
      </c>
      <c r="E256" s="1" t="str">
        <f>"0600753649510"</f>
        <v>0600753649510</v>
      </c>
      <c r="F256" s="1">
        <v>2600</v>
      </c>
    </row>
    <row r="257" spans="1:6" x14ac:dyDescent="0.25">
      <c r="A257" s="5" t="s">
        <v>422</v>
      </c>
      <c r="B257" s="5" t="s">
        <v>423</v>
      </c>
      <c r="C257" s="1">
        <v>1</v>
      </c>
      <c r="D257" s="1" t="s">
        <v>5</v>
      </c>
      <c r="E257" s="1" t="str">
        <f>"8719262003040"</f>
        <v>8719262003040</v>
      </c>
      <c r="F257" s="1">
        <v>2400</v>
      </c>
    </row>
    <row r="258" spans="1:6" x14ac:dyDescent="0.25">
      <c r="A258" s="5" t="s">
        <v>424</v>
      </c>
      <c r="B258" s="5" t="s">
        <v>425</v>
      </c>
      <c r="C258" s="1">
        <v>1</v>
      </c>
      <c r="D258" s="1" t="s">
        <v>5</v>
      </c>
      <c r="E258" s="1" t="str">
        <f>"8719262003057"</f>
        <v>8719262003057</v>
      </c>
      <c r="F258" s="1">
        <v>2400</v>
      </c>
    </row>
    <row r="259" spans="1:6" x14ac:dyDescent="0.25">
      <c r="A259" s="5" t="s">
        <v>426</v>
      </c>
      <c r="B259" s="5" t="s">
        <v>427</v>
      </c>
      <c r="C259" s="1">
        <v>1</v>
      </c>
      <c r="D259" s="1" t="s">
        <v>5</v>
      </c>
      <c r="E259" s="1" t="str">
        <f>"0600753030424"</f>
        <v>0600753030424</v>
      </c>
      <c r="F259" s="1">
        <v>2600</v>
      </c>
    </row>
    <row r="260" spans="1:6" x14ac:dyDescent="0.25">
      <c r="A260" s="5" t="s">
        <v>428</v>
      </c>
      <c r="B260" s="5" t="s">
        <v>429</v>
      </c>
      <c r="C260" s="1">
        <v>1</v>
      </c>
      <c r="D260" s="1" t="s">
        <v>5</v>
      </c>
      <c r="E260" s="1" t="str">
        <f>"8719262001893"</f>
        <v>8719262001893</v>
      </c>
      <c r="F260" s="1">
        <v>2400</v>
      </c>
    </row>
    <row r="261" spans="1:6" x14ac:dyDescent="0.25">
      <c r="A261" s="5" t="s">
        <v>428</v>
      </c>
      <c r="B261" s="5" t="s">
        <v>430</v>
      </c>
      <c r="C261" s="1">
        <v>2</v>
      </c>
      <c r="D261" s="1" t="s">
        <v>5</v>
      </c>
      <c r="E261" s="1" t="str">
        <f>"8719262001909"</f>
        <v>8719262001909</v>
      </c>
      <c r="F261" s="1">
        <v>2900</v>
      </c>
    </row>
    <row r="262" spans="1:6" x14ac:dyDescent="0.25">
      <c r="A262" s="5" t="s">
        <v>428</v>
      </c>
      <c r="B262" s="5" t="s">
        <v>431</v>
      </c>
      <c r="C262" s="1">
        <v>2</v>
      </c>
      <c r="D262" s="1" t="s">
        <v>5</v>
      </c>
      <c r="E262" s="1" t="str">
        <f>"8718469530564"</f>
        <v>8718469530564</v>
      </c>
      <c r="F262" s="1">
        <v>2900</v>
      </c>
    </row>
    <row r="263" spans="1:6" x14ac:dyDescent="0.25">
      <c r="A263" s="5" t="s">
        <v>428</v>
      </c>
      <c r="B263" s="5" t="s">
        <v>432</v>
      </c>
      <c r="C263" s="1">
        <v>2</v>
      </c>
      <c r="D263" s="1" t="s">
        <v>5</v>
      </c>
      <c r="E263" s="1" t="str">
        <f>"8719262001916"</f>
        <v>8719262001916</v>
      </c>
      <c r="F263" s="1">
        <v>2900</v>
      </c>
    </row>
    <row r="264" spans="1:6" x14ac:dyDescent="0.25">
      <c r="A264" s="5" t="s">
        <v>433</v>
      </c>
      <c r="B264" s="5" t="s">
        <v>434</v>
      </c>
      <c r="C264" s="1">
        <v>1</v>
      </c>
      <c r="D264" s="1" t="s">
        <v>5</v>
      </c>
      <c r="E264" s="1" t="str">
        <f>"8719262002364"</f>
        <v>8719262002364</v>
      </c>
      <c r="F264" s="1">
        <v>2400</v>
      </c>
    </row>
    <row r="265" spans="1:6" x14ac:dyDescent="0.25">
      <c r="A265" s="5" t="s">
        <v>435</v>
      </c>
      <c r="B265" s="5" t="s">
        <v>436</v>
      </c>
      <c r="C265" s="1">
        <v>2</v>
      </c>
      <c r="D265" s="1" t="s">
        <v>5</v>
      </c>
      <c r="E265" s="1" t="str">
        <f>"8719262007000"</f>
        <v>8719262007000</v>
      </c>
      <c r="F265" s="1">
        <v>2900</v>
      </c>
    </row>
    <row r="266" spans="1:6" x14ac:dyDescent="0.25">
      <c r="A266" s="5" t="s">
        <v>437</v>
      </c>
      <c r="B266" s="5" t="s">
        <v>438</v>
      </c>
      <c r="C266" s="1">
        <v>1</v>
      </c>
      <c r="D266" s="1" t="s">
        <v>5</v>
      </c>
      <c r="E266" s="1" t="str">
        <f>"8719262005402"</f>
        <v>8719262005402</v>
      </c>
      <c r="F266" s="1">
        <v>2400</v>
      </c>
    </row>
    <row r="267" spans="1:6" x14ac:dyDescent="0.25">
      <c r="A267" s="5" t="s">
        <v>439</v>
      </c>
      <c r="B267" s="5" t="s">
        <v>440</v>
      </c>
      <c r="C267" s="1">
        <v>2</v>
      </c>
      <c r="D267" s="1" t="s">
        <v>5</v>
      </c>
      <c r="E267" s="1" t="str">
        <f>"8718469538904"</f>
        <v>8718469538904</v>
      </c>
      <c r="F267" s="1">
        <v>2900</v>
      </c>
    </row>
    <row r="268" spans="1:6" x14ac:dyDescent="0.25">
      <c r="A268" s="5" t="s">
        <v>439</v>
      </c>
      <c r="B268" s="5" t="s">
        <v>441</v>
      </c>
      <c r="C268" s="1">
        <v>2</v>
      </c>
      <c r="D268" s="1" t="s">
        <v>5</v>
      </c>
      <c r="E268" s="1" t="str">
        <f>"0600753356630"</f>
        <v>0600753356630</v>
      </c>
      <c r="F268" s="1">
        <v>3100</v>
      </c>
    </row>
    <row r="269" spans="1:6" x14ac:dyDescent="0.25">
      <c r="A269" s="5" t="s">
        <v>439</v>
      </c>
      <c r="B269" s="5" t="s">
        <v>442</v>
      </c>
      <c r="C269" s="1">
        <v>2</v>
      </c>
      <c r="D269" s="1" t="s">
        <v>5</v>
      </c>
      <c r="E269" s="1" t="str">
        <f>"8719262000056"</f>
        <v>8719262000056</v>
      </c>
      <c r="F269" s="1">
        <v>2900</v>
      </c>
    </row>
    <row r="270" spans="1:6" x14ac:dyDescent="0.25">
      <c r="A270" s="5" t="s">
        <v>439</v>
      </c>
      <c r="B270" s="5" t="s">
        <v>443</v>
      </c>
      <c r="C270" s="1">
        <v>2</v>
      </c>
      <c r="D270" s="1" t="s">
        <v>5</v>
      </c>
      <c r="E270" s="1" t="str">
        <f>"8713748981464"</f>
        <v>8713748981464</v>
      </c>
      <c r="F270" s="1">
        <v>3300</v>
      </c>
    </row>
    <row r="271" spans="1:6" x14ac:dyDescent="0.25">
      <c r="A271" s="5" t="s">
        <v>439</v>
      </c>
      <c r="B271" s="5" t="s">
        <v>444</v>
      </c>
      <c r="C271" s="1">
        <v>2</v>
      </c>
      <c r="D271" s="1" t="s">
        <v>5</v>
      </c>
      <c r="E271" s="1" t="str">
        <f>"8718469539185"</f>
        <v>8718469539185</v>
      </c>
      <c r="F271" s="1">
        <v>2900</v>
      </c>
    </row>
    <row r="272" spans="1:6" x14ac:dyDescent="0.25">
      <c r="A272" s="5" t="s">
        <v>439</v>
      </c>
      <c r="B272" s="5" t="s">
        <v>445</v>
      </c>
      <c r="C272" s="1">
        <v>2</v>
      </c>
      <c r="D272" s="1" t="s">
        <v>5</v>
      </c>
      <c r="E272" s="1" t="str">
        <f>"8718469539468"</f>
        <v>8718469539468</v>
      </c>
      <c r="F272" s="1">
        <v>2900</v>
      </c>
    </row>
    <row r="273" spans="1:6" x14ac:dyDescent="0.25">
      <c r="A273" s="5" t="s">
        <v>439</v>
      </c>
      <c r="B273" s="5" t="s">
        <v>446</v>
      </c>
      <c r="C273" s="1">
        <v>1</v>
      </c>
      <c r="D273" s="1" t="s">
        <v>5</v>
      </c>
      <c r="E273" s="1" t="str">
        <f>"8718469533862"</f>
        <v>8718469533862</v>
      </c>
      <c r="F273" s="1">
        <v>2400</v>
      </c>
    </row>
    <row r="274" spans="1:6" x14ac:dyDescent="0.25">
      <c r="A274" s="5" t="s">
        <v>439</v>
      </c>
      <c r="B274" s="5" t="s">
        <v>447</v>
      </c>
      <c r="C274" s="1">
        <v>2</v>
      </c>
      <c r="D274" s="1" t="s">
        <v>5</v>
      </c>
      <c r="E274" s="1" t="str">
        <f>"8718469540051"</f>
        <v>8718469540051</v>
      </c>
      <c r="F274" s="1">
        <v>2900</v>
      </c>
    </row>
    <row r="275" spans="1:6" x14ac:dyDescent="0.25">
      <c r="A275" s="5" t="s">
        <v>439</v>
      </c>
      <c r="B275" s="5" t="s">
        <v>448</v>
      </c>
      <c r="C275" s="1">
        <v>1</v>
      </c>
      <c r="D275" s="1" t="s">
        <v>5</v>
      </c>
      <c r="E275" s="1" t="str">
        <f>"8719262003699"</f>
        <v>8719262003699</v>
      </c>
      <c r="F275" s="1">
        <v>2400</v>
      </c>
    </row>
    <row r="276" spans="1:6" x14ac:dyDescent="0.25">
      <c r="A276" s="5" t="s">
        <v>439</v>
      </c>
      <c r="B276" s="5" t="s">
        <v>449</v>
      </c>
      <c r="C276" s="1">
        <v>1</v>
      </c>
      <c r="D276" s="1" t="s">
        <v>5</v>
      </c>
      <c r="E276" s="1" t="str">
        <f>"8718469534517"</f>
        <v>8718469534517</v>
      </c>
      <c r="F276" s="1">
        <v>2400</v>
      </c>
    </row>
    <row r="277" spans="1:6" x14ac:dyDescent="0.25">
      <c r="A277" s="5" t="s">
        <v>439</v>
      </c>
      <c r="B277" s="5" t="s">
        <v>450</v>
      </c>
      <c r="C277" s="1">
        <v>2</v>
      </c>
      <c r="D277" s="1" t="s">
        <v>5</v>
      </c>
      <c r="E277" s="1" t="str">
        <f>"0886976389413"</f>
        <v>0886976389413</v>
      </c>
      <c r="F277" s="1">
        <v>2900</v>
      </c>
    </row>
    <row r="278" spans="1:6" x14ac:dyDescent="0.25">
      <c r="A278" s="5" t="s">
        <v>439</v>
      </c>
      <c r="B278" s="5" t="s">
        <v>451</v>
      </c>
      <c r="C278" s="1">
        <v>2</v>
      </c>
      <c r="D278" s="1" t="s">
        <v>5</v>
      </c>
      <c r="E278" s="1" t="str">
        <f>"8718469539758"</f>
        <v>8718469539758</v>
      </c>
      <c r="F278" s="1">
        <v>2900</v>
      </c>
    </row>
    <row r="279" spans="1:6" x14ac:dyDescent="0.25">
      <c r="A279" s="5" t="s">
        <v>439</v>
      </c>
      <c r="B279" s="5" t="s">
        <v>452</v>
      </c>
      <c r="C279" s="1">
        <v>1</v>
      </c>
      <c r="D279" s="1" t="s">
        <v>5</v>
      </c>
      <c r="E279" s="1" t="str">
        <f>"8718469534524"</f>
        <v>8718469534524</v>
      </c>
      <c r="F279" s="1">
        <v>2400</v>
      </c>
    </row>
    <row r="280" spans="1:6" x14ac:dyDescent="0.25">
      <c r="A280" s="5" t="s">
        <v>439</v>
      </c>
      <c r="B280" s="5" t="s">
        <v>453</v>
      </c>
      <c r="C280" s="1">
        <v>1</v>
      </c>
      <c r="D280" s="1" t="s">
        <v>5</v>
      </c>
      <c r="E280" s="1" t="str">
        <f>"8718469532087"</f>
        <v>8718469532087</v>
      </c>
      <c r="F280" s="1">
        <v>2400</v>
      </c>
    </row>
    <row r="281" spans="1:6" x14ac:dyDescent="0.25">
      <c r="A281" s="5" t="s">
        <v>439</v>
      </c>
      <c r="B281" s="5" t="s">
        <v>454</v>
      </c>
      <c r="C281" s="1">
        <v>1</v>
      </c>
      <c r="D281" s="1" t="s">
        <v>5</v>
      </c>
      <c r="E281" s="1" t="str">
        <f>"8718469534753"</f>
        <v>8718469534753</v>
      </c>
      <c r="F281" s="1">
        <v>2400</v>
      </c>
    </row>
    <row r="282" spans="1:6" x14ac:dyDescent="0.25">
      <c r="A282" s="5" t="s">
        <v>439</v>
      </c>
      <c r="B282" s="5" t="s">
        <v>455</v>
      </c>
      <c r="C282" s="1">
        <v>1</v>
      </c>
      <c r="D282" s="1" t="s">
        <v>5</v>
      </c>
      <c r="E282" s="1" t="str">
        <f>"8718469532490"</f>
        <v>8718469532490</v>
      </c>
      <c r="F282" s="1">
        <v>2400</v>
      </c>
    </row>
    <row r="283" spans="1:6" x14ac:dyDescent="0.25">
      <c r="A283" s="5" t="s">
        <v>439</v>
      </c>
      <c r="B283" s="5" t="s">
        <v>456</v>
      </c>
      <c r="C283" s="1">
        <v>1</v>
      </c>
      <c r="D283" s="1" t="s">
        <v>5</v>
      </c>
      <c r="E283" s="1" t="str">
        <f>"0886974041214"</f>
        <v>0886974041214</v>
      </c>
      <c r="F283" s="1">
        <v>2400</v>
      </c>
    </row>
    <row r="284" spans="1:6" x14ac:dyDescent="0.25">
      <c r="A284" s="5" t="s">
        <v>439</v>
      </c>
      <c r="B284" s="5" t="s">
        <v>457</v>
      </c>
      <c r="C284" s="1">
        <v>1</v>
      </c>
      <c r="D284" s="1" t="s">
        <v>5</v>
      </c>
      <c r="E284" s="1" t="str">
        <f>"8718469530632"</f>
        <v>8718469530632</v>
      </c>
      <c r="F284" s="1">
        <v>2400</v>
      </c>
    </row>
    <row r="285" spans="1:6" x14ac:dyDescent="0.25">
      <c r="A285" s="5" t="s">
        <v>439</v>
      </c>
      <c r="B285" s="5" t="s">
        <v>458</v>
      </c>
      <c r="C285" s="1">
        <v>1</v>
      </c>
      <c r="D285" s="1" t="s">
        <v>5</v>
      </c>
      <c r="E285" s="1" t="str">
        <f>"8718469532070"</f>
        <v>8718469532070</v>
      </c>
      <c r="F285" s="1">
        <v>2400</v>
      </c>
    </row>
    <row r="286" spans="1:6" x14ac:dyDescent="0.25">
      <c r="A286" s="5" t="s">
        <v>439</v>
      </c>
      <c r="B286" s="5" t="s">
        <v>459</v>
      </c>
      <c r="C286" s="1">
        <v>1</v>
      </c>
      <c r="D286" s="1" t="s">
        <v>5</v>
      </c>
      <c r="E286" s="1" t="str">
        <f>"8718469532483"</f>
        <v>8718469532483</v>
      </c>
      <c r="F286" s="1">
        <v>2400</v>
      </c>
    </row>
    <row r="287" spans="1:6" x14ac:dyDescent="0.25">
      <c r="A287" s="5" t="s">
        <v>439</v>
      </c>
      <c r="B287" s="5" t="s">
        <v>460</v>
      </c>
      <c r="C287" s="1">
        <v>1</v>
      </c>
      <c r="D287" s="1" t="s">
        <v>5</v>
      </c>
      <c r="E287" s="1" t="str">
        <f>"8718469532094"</f>
        <v>8718469532094</v>
      </c>
      <c r="F287" s="1">
        <v>2400</v>
      </c>
    </row>
    <row r="288" spans="1:6" x14ac:dyDescent="0.25">
      <c r="A288" s="5" t="s">
        <v>439</v>
      </c>
      <c r="B288" s="5" t="s">
        <v>461</v>
      </c>
      <c r="C288" s="1">
        <v>1</v>
      </c>
      <c r="D288" s="1" t="s">
        <v>5</v>
      </c>
      <c r="E288" s="1" t="str">
        <f>"8718469532506"</f>
        <v>8718469532506</v>
      </c>
      <c r="F288" s="1">
        <v>2400</v>
      </c>
    </row>
    <row r="289" spans="1:6" x14ac:dyDescent="0.25">
      <c r="A289" s="5" t="s">
        <v>439</v>
      </c>
      <c r="B289" s="5" t="s">
        <v>462</v>
      </c>
      <c r="C289" s="1">
        <v>1</v>
      </c>
      <c r="D289" s="1" t="s">
        <v>5</v>
      </c>
      <c r="E289" s="1" t="str">
        <f>"8718469530397"</f>
        <v>8718469530397</v>
      </c>
      <c r="F289" s="1">
        <v>2400</v>
      </c>
    </row>
    <row r="290" spans="1:6" x14ac:dyDescent="0.25">
      <c r="A290" s="5" t="s">
        <v>439</v>
      </c>
      <c r="B290" s="5" t="s">
        <v>463</v>
      </c>
      <c r="C290" s="1">
        <v>2</v>
      </c>
      <c r="D290" s="1" t="s">
        <v>5</v>
      </c>
      <c r="E290" s="1" t="str">
        <f>"8713748981204"</f>
        <v>8713748981204</v>
      </c>
      <c r="F290" s="1">
        <v>2900</v>
      </c>
    </row>
    <row r="291" spans="1:6" x14ac:dyDescent="0.25">
      <c r="A291" s="5" t="s">
        <v>464</v>
      </c>
      <c r="B291" s="5" t="s">
        <v>465</v>
      </c>
      <c r="C291" s="1">
        <v>1</v>
      </c>
      <c r="D291" s="1" t="s">
        <v>5</v>
      </c>
      <c r="E291" s="1" t="str">
        <f>"8718469535613"</f>
        <v>8718469535613</v>
      </c>
      <c r="F291" s="1">
        <v>2400</v>
      </c>
    </row>
    <row r="292" spans="1:6" x14ac:dyDescent="0.25">
      <c r="A292" s="5" t="s">
        <v>466</v>
      </c>
      <c r="B292" s="5" t="s">
        <v>467</v>
      </c>
      <c r="C292" s="1">
        <v>1</v>
      </c>
      <c r="D292" s="1" t="s">
        <v>5</v>
      </c>
      <c r="E292" s="1" t="str">
        <f>"8718469537808"</f>
        <v>8718469537808</v>
      </c>
      <c r="F292" s="1">
        <v>2700</v>
      </c>
    </row>
    <row r="293" spans="1:6" x14ac:dyDescent="0.25">
      <c r="A293" s="5" t="s">
        <v>468</v>
      </c>
      <c r="B293" s="5" t="s">
        <v>469</v>
      </c>
      <c r="C293" s="1">
        <v>1</v>
      </c>
      <c r="D293" s="1" t="s">
        <v>5</v>
      </c>
      <c r="E293" s="1" t="str">
        <f>"0602557456493"</f>
        <v>0602557456493</v>
      </c>
      <c r="F293" s="1">
        <v>2600</v>
      </c>
    </row>
    <row r="294" spans="1:6" x14ac:dyDescent="0.25">
      <c r="A294" s="5" t="s">
        <v>470</v>
      </c>
      <c r="B294" s="5" t="s">
        <v>471</v>
      </c>
      <c r="C294" s="1">
        <v>1</v>
      </c>
      <c r="D294" s="1" t="s">
        <v>5</v>
      </c>
      <c r="E294" s="1" t="str">
        <f>"8719262000377"</f>
        <v>8719262000377</v>
      </c>
      <c r="F294" s="1">
        <v>2400</v>
      </c>
    </row>
    <row r="295" spans="1:6" x14ac:dyDescent="0.25">
      <c r="A295" s="5" t="s">
        <v>472</v>
      </c>
      <c r="B295" s="5" t="s">
        <v>473</v>
      </c>
      <c r="C295" s="1">
        <v>1</v>
      </c>
      <c r="D295" s="1" t="s">
        <v>5</v>
      </c>
      <c r="E295" s="1" t="str">
        <f>"8719262006430"</f>
        <v>8719262006430</v>
      </c>
      <c r="F295" s="1">
        <v>2400</v>
      </c>
    </row>
    <row r="296" spans="1:6" x14ac:dyDescent="0.25">
      <c r="A296" s="5" t="s">
        <v>472</v>
      </c>
      <c r="B296" s="5" t="s">
        <v>474</v>
      </c>
      <c r="C296" s="1">
        <v>1</v>
      </c>
      <c r="D296" s="1" t="s">
        <v>5</v>
      </c>
      <c r="E296" s="1" t="str">
        <f>"8719262006423"</f>
        <v>8719262006423</v>
      </c>
      <c r="F296" s="1">
        <v>2400</v>
      </c>
    </row>
    <row r="297" spans="1:6" x14ac:dyDescent="0.25">
      <c r="A297" s="5" t="s">
        <v>472</v>
      </c>
      <c r="B297" s="5" t="s">
        <v>475</v>
      </c>
      <c r="C297" s="1">
        <v>1</v>
      </c>
      <c r="D297" s="1" t="s">
        <v>5</v>
      </c>
      <c r="E297" s="1" t="str">
        <f>"8719262008908"</f>
        <v>8719262008908</v>
      </c>
      <c r="F297" s="1">
        <v>2400</v>
      </c>
    </row>
    <row r="298" spans="1:6" x14ac:dyDescent="0.25">
      <c r="A298" s="5" t="s">
        <v>476</v>
      </c>
      <c r="B298" s="5" t="s">
        <v>477</v>
      </c>
      <c r="C298" s="1">
        <v>1</v>
      </c>
      <c r="D298" s="1" t="s">
        <v>5</v>
      </c>
      <c r="E298" s="1" t="str">
        <f>"0600753819111"</f>
        <v>0600753819111</v>
      </c>
      <c r="F298" s="1">
        <v>2600</v>
      </c>
    </row>
    <row r="299" spans="1:6" x14ac:dyDescent="0.25">
      <c r="A299" s="5" t="s">
        <v>478</v>
      </c>
      <c r="B299" s="5" t="s">
        <v>479</v>
      </c>
      <c r="C299" s="1">
        <v>2</v>
      </c>
      <c r="D299" s="1" t="s">
        <v>5</v>
      </c>
      <c r="E299" s="1" t="str">
        <f>"8718469539680"</f>
        <v>8718469539680</v>
      </c>
      <c r="F299" s="1">
        <v>2900</v>
      </c>
    </row>
    <row r="300" spans="1:6" x14ac:dyDescent="0.25">
      <c r="A300" s="5" t="s">
        <v>478</v>
      </c>
      <c r="B300" s="5" t="s">
        <v>480</v>
      </c>
      <c r="C300" s="1">
        <v>1</v>
      </c>
      <c r="D300" s="1" t="s">
        <v>5</v>
      </c>
      <c r="E300" s="1" t="str">
        <f>"8718469538720"</f>
        <v>8718469538720</v>
      </c>
      <c r="F300" s="1">
        <v>2400</v>
      </c>
    </row>
    <row r="301" spans="1:6" x14ac:dyDescent="0.25">
      <c r="A301" s="5" t="s">
        <v>478</v>
      </c>
      <c r="B301" s="5" t="s">
        <v>481</v>
      </c>
      <c r="C301" s="1">
        <v>2</v>
      </c>
      <c r="D301" s="1" t="s">
        <v>5</v>
      </c>
      <c r="E301" s="1" t="str">
        <f>"8718469538034"</f>
        <v>8718469538034</v>
      </c>
      <c r="F301" s="1">
        <v>2900</v>
      </c>
    </row>
    <row r="302" spans="1:6" x14ac:dyDescent="0.25">
      <c r="A302" s="5" t="s">
        <v>482</v>
      </c>
      <c r="B302" s="5" t="s">
        <v>483</v>
      </c>
      <c r="C302" s="1">
        <v>1</v>
      </c>
      <c r="D302" s="1" t="s">
        <v>5</v>
      </c>
      <c r="E302" s="1" t="str">
        <f>"8718469540402"</f>
        <v>8718469540402</v>
      </c>
      <c r="F302" s="1">
        <v>2400</v>
      </c>
    </row>
    <row r="303" spans="1:6" x14ac:dyDescent="0.25">
      <c r="A303" s="5" t="s">
        <v>484</v>
      </c>
      <c r="B303" s="5" t="s">
        <v>485</v>
      </c>
      <c r="C303" s="1">
        <v>2</v>
      </c>
      <c r="D303" s="1" t="s">
        <v>5</v>
      </c>
      <c r="E303" s="1" t="str">
        <f>"8713748982362"</f>
        <v>8713748982362</v>
      </c>
      <c r="F303" s="1">
        <v>2900</v>
      </c>
    </row>
    <row r="304" spans="1:6" x14ac:dyDescent="0.25">
      <c r="A304" s="5" t="s">
        <v>484</v>
      </c>
      <c r="B304" s="5" t="s">
        <v>486</v>
      </c>
      <c r="C304" s="1">
        <v>1</v>
      </c>
      <c r="D304" s="1" t="s">
        <v>5</v>
      </c>
      <c r="E304" s="1" t="str">
        <f>"8718469530519"</f>
        <v>8718469530519</v>
      </c>
      <c r="F304" s="1">
        <v>2400</v>
      </c>
    </row>
    <row r="305" spans="1:6" x14ac:dyDescent="0.25">
      <c r="A305" s="5" t="s">
        <v>487</v>
      </c>
      <c r="B305" s="5" t="s">
        <v>488</v>
      </c>
      <c r="C305" s="1">
        <v>1</v>
      </c>
      <c r="D305" s="1" t="s">
        <v>5</v>
      </c>
      <c r="E305" s="1" t="str">
        <f>"8719262001596"</f>
        <v>8719262001596</v>
      </c>
      <c r="F305" s="1">
        <v>2400</v>
      </c>
    </row>
    <row r="306" spans="1:6" x14ac:dyDescent="0.25">
      <c r="A306" s="5" t="s">
        <v>489</v>
      </c>
      <c r="B306" s="5" t="s">
        <v>490</v>
      </c>
      <c r="C306" s="1">
        <v>1</v>
      </c>
      <c r="D306" s="1" t="s">
        <v>5</v>
      </c>
      <c r="E306" s="1" t="str">
        <f>"0602567729655"</f>
        <v>0602567729655</v>
      </c>
      <c r="F306" s="1">
        <v>2700</v>
      </c>
    </row>
    <row r="307" spans="1:6" x14ac:dyDescent="0.25">
      <c r="A307" s="5" t="s">
        <v>489</v>
      </c>
      <c r="B307" s="5" t="s">
        <v>491</v>
      </c>
      <c r="C307" s="1">
        <v>1</v>
      </c>
      <c r="D307" s="1" t="s">
        <v>5</v>
      </c>
      <c r="E307" s="1" t="str">
        <f>"8718469534272"</f>
        <v>8718469534272</v>
      </c>
      <c r="F307" s="1">
        <v>2400</v>
      </c>
    </row>
    <row r="308" spans="1:6" x14ac:dyDescent="0.25">
      <c r="A308" s="5" t="s">
        <v>489</v>
      </c>
      <c r="B308" s="5" t="s">
        <v>492</v>
      </c>
      <c r="C308" s="1">
        <v>1</v>
      </c>
      <c r="D308" s="1" t="s">
        <v>5</v>
      </c>
      <c r="E308" s="1" t="str">
        <f>"8719262007642"</f>
        <v>8719262007642</v>
      </c>
      <c r="F308" s="1">
        <v>2400</v>
      </c>
    </row>
    <row r="309" spans="1:6" x14ac:dyDescent="0.25">
      <c r="A309" s="5" t="s">
        <v>493</v>
      </c>
      <c r="B309" s="5" t="s">
        <v>494</v>
      </c>
      <c r="C309" s="1">
        <v>1</v>
      </c>
      <c r="D309" s="1" t="s">
        <v>5</v>
      </c>
      <c r="E309" s="1" t="str">
        <f>"8719262003507"</f>
        <v>8719262003507</v>
      </c>
      <c r="F309" s="1">
        <v>2000</v>
      </c>
    </row>
    <row r="310" spans="1:6" x14ac:dyDescent="0.25">
      <c r="A310" s="5" t="s">
        <v>495</v>
      </c>
      <c r="B310" s="5" t="s">
        <v>496</v>
      </c>
      <c r="C310" s="1">
        <v>1</v>
      </c>
      <c r="D310" s="1" t="s">
        <v>5</v>
      </c>
      <c r="E310" s="1" t="str">
        <f>"8719262004566"</f>
        <v>8719262004566</v>
      </c>
      <c r="F310" s="1">
        <v>2400</v>
      </c>
    </row>
    <row r="311" spans="1:6" x14ac:dyDescent="0.25">
      <c r="A311" s="5" t="s">
        <v>497</v>
      </c>
      <c r="B311" s="5" t="s">
        <v>498</v>
      </c>
      <c r="C311" s="1">
        <v>2</v>
      </c>
      <c r="D311" s="1" t="s">
        <v>5</v>
      </c>
      <c r="E311" s="1" t="str">
        <f>"8718469538270"</f>
        <v>8718469538270</v>
      </c>
      <c r="F311" s="1">
        <v>2900</v>
      </c>
    </row>
    <row r="312" spans="1:6" x14ac:dyDescent="0.25">
      <c r="A312" s="5" t="s">
        <v>497</v>
      </c>
      <c r="B312" s="5" t="s">
        <v>499</v>
      </c>
      <c r="C312" s="1">
        <v>2</v>
      </c>
      <c r="D312" s="1" t="s">
        <v>5</v>
      </c>
      <c r="E312" s="1" t="str">
        <f>"8719262002159"</f>
        <v>8719262002159</v>
      </c>
      <c r="F312" s="1">
        <v>2900</v>
      </c>
    </row>
    <row r="313" spans="1:6" x14ac:dyDescent="0.25">
      <c r="A313" s="5" t="s">
        <v>500</v>
      </c>
      <c r="B313" s="5" t="s">
        <v>501</v>
      </c>
      <c r="C313" s="1">
        <v>1</v>
      </c>
      <c r="D313" s="1" t="s">
        <v>5</v>
      </c>
      <c r="E313" s="1" t="str">
        <f>"8719262004375"</f>
        <v>8719262004375</v>
      </c>
      <c r="F313" s="1">
        <v>2400</v>
      </c>
    </row>
    <row r="314" spans="1:6" x14ac:dyDescent="0.25">
      <c r="A314" s="5" t="s">
        <v>502</v>
      </c>
      <c r="B314" s="5" t="s">
        <v>503</v>
      </c>
      <c r="C314" s="1">
        <v>2</v>
      </c>
      <c r="D314" s="1" t="s">
        <v>5</v>
      </c>
      <c r="E314" s="1" t="str">
        <f>"8718469532759"</f>
        <v>8718469532759</v>
      </c>
      <c r="F314" s="1">
        <v>2900</v>
      </c>
    </row>
    <row r="315" spans="1:6" x14ac:dyDescent="0.25">
      <c r="A315" s="5" t="s">
        <v>504</v>
      </c>
      <c r="B315" s="5" t="s">
        <v>505</v>
      </c>
      <c r="C315" s="1">
        <v>1</v>
      </c>
      <c r="D315" s="1" t="s">
        <v>5</v>
      </c>
      <c r="E315" s="1" t="str">
        <f>"8718469539826"</f>
        <v>8718469539826</v>
      </c>
      <c r="F315" s="1">
        <v>2400</v>
      </c>
    </row>
    <row r="316" spans="1:6" x14ac:dyDescent="0.25">
      <c r="A316" s="5" t="s">
        <v>506</v>
      </c>
      <c r="B316" s="5" t="s">
        <v>507</v>
      </c>
      <c r="C316" s="1">
        <v>1</v>
      </c>
      <c r="D316" s="1" t="s">
        <v>5</v>
      </c>
      <c r="E316" s="1" t="str">
        <f>"8718469540235"</f>
        <v>8718469540235</v>
      </c>
      <c r="F316" s="1">
        <v>2400</v>
      </c>
    </row>
    <row r="317" spans="1:6" x14ac:dyDescent="0.25">
      <c r="A317" s="5" t="s">
        <v>508</v>
      </c>
      <c r="B317" s="5" t="s">
        <v>509</v>
      </c>
      <c r="C317" s="1">
        <v>1</v>
      </c>
      <c r="D317" s="1" t="s">
        <v>5</v>
      </c>
      <c r="E317" s="1" t="str">
        <f>"8718469534357"</f>
        <v>8718469534357</v>
      </c>
      <c r="F317" s="1">
        <v>2700</v>
      </c>
    </row>
    <row r="318" spans="1:6" x14ac:dyDescent="0.25">
      <c r="A318" s="5" t="s">
        <v>508</v>
      </c>
      <c r="B318" s="5" t="s">
        <v>510</v>
      </c>
      <c r="C318" s="1">
        <v>1</v>
      </c>
      <c r="D318" s="1" t="s">
        <v>5</v>
      </c>
      <c r="E318" s="1" t="str">
        <f>"8718469534296"</f>
        <v>8718469534296</v>
      </c>
      <c r="F318" s="1">
        <v>2700</v>
      </c>
    </row>
    <row r="319" spans="1:6" x14ac:dyDescent="0.25">
      <c r="A319" s="5" t="s">
        <v>508</v>
      </c>
      <c r="B319" s="5" t="s">
        <v>511</v>
      </c>
      <c r="C319" s="1">
        <v>1</v>
      </c>
      <c r="D319" s="1" t="s">
        <v>5</v>
      </c>
      <c r="E319" s="1" t="str">
        <f>"8718469534371"</f>
        <v>8718469534371</v>
      </c>
      <c r="F319" s="1">
        <v>2700</v>
      </c>
    </row>
    <row r="320" spans="1:6" x14ac:dyDescent="0.25">
      <c r="A320" s="5" t="s">
        <v>512</v>
      </c>
      <c r="B320" s="5" t="s">
        <v>513</v>
      </c>
      <c r="C320" s="1">
        <v>1</v>
      </c>
      <c r="D320" s="1" t="s">
        <v>5</v>
      </c>
      <c r="E320" s="1" t="str">
        <f>"8719262007826"</f>
        <v>8719262007826</v>
      </c>
      <c r="F320" s="1">
        <v>2000</v>
      </c>
    </row>
    <row r="321" spans="1:6" x14ac:dyDescent="0.25">
      <c r="A321" s="5" t="s">
        <v>514</v>
      </c>
      <c r="B321" s="5" t="s">
        <v>515</v>
      </c>
      <c r="C321" s="1">
        <v>1</v>
      </c>
      <c r="D321" s="1" t="s">
        <v>5</v>
      </c>
      <c r="E321" s="1" t="str">
        <f>"8719262005105"</f>
        <v>8719262005105</v>
      </c>
      <c r="F321" s="1">
        <v>2400</v>
      </c>
    </row>
    <row r="322" spans="1:6" x14ac:dyDescent="0.25">
      <c r="A322" s="5" t="s">
        <v>516</v>
      </c>
      <c r="B322" s="5" t="s">
        <v>517</v>
      </c>
      <c r="C322" s="1">
        <v>2</v>
      </c>
      <c r="D322" s="1" t="s">
        <v>5</v>
      </c>
      <c r="E322" s="1" t="str">
        <f>"0600753576069"</f>
        <v>0600753576069</v>
      </c>
      <c r="F322" s="1">
        <v>3100</v>
      </c>
    </row>
    <row r="323" spans="1:6" x14ac:dyDescent="0.25">
      <c r="A323" s="5" t="s">
        <v>516</v>
      </c>
      <c r="B323" s="5" t="s">
        <v>518</v>
      </c>
      <c r="C323" s="1">
        <v>2</v>
      </c>
      <c r="D323" s="1" t="s">
        <v>5</v>
      </c>
      <c r="E323" s="1" t="str">
        <f>"8718469538577"</f>
        <v>8718469538577</v>
      </c>
      <c r="F323" s="1">
        <v>2900</v>
      </c>
    </row>
    <row r="324" spans="1:6" x14ac:dyDescent="0.25">
      <c r="A324" s="5" t="s">
        <v>519</v>
      </c>
      <c r="B324" s="5" t="s">
        <v>520</v>
      </c>
      <c r="C324" s="1">
        <v>1</v>
      </c>
      <c r="D324" s="1" t="s">
        <v>5</v>
      </c>
      <c r="E324" s="1" t="str">
        <f>"8718469531929"</f>
        <v>8718469531929</v>
      </c>
      <c r="F324" s="1">
        <v>2400</v>
      </c>
    </row>
    <row r="325" spans="1:6" x14ac:dyDescent="0.25">
      <c r="A325" s="5" t="s">
        <v>519</v>
      </c>
      <c r="B325" s="5" t="s">
        <v>521</v>
      </c>
      <c r="C325" s="1">
        <v>1</v>
      </c>
      <c r="D325" s="1" t="s">
        <v>5</v>
      </c>
      <c r="E325" s="1" t="str">
        <f>"8718469531233"</f>
        <v>8718469531233</v>
      </c>
      <c r="F325" s="1">
        <v>2400</v>
      </c>
    </row>
    <row r="326" spans="1:6" x14ac:dyDescent="0.25">
      <c r="A326" s="5" t="s">
        <v>522</v>
      </c>
      <c r="B326" s="5" t="s">
        <v>523</v>
      </c>
      <c r="C326" s="1">
        <v>2</v>
      </c>
      <c r="D326" s="1" t="s">
        <v>5</v>
      </c>
      <c r="E326" s="1" t="str">
        <f>"0600753811078"</f>
        <v>0600753811078</v>
      </c>
      <c r="F326" s="1">
        <v>3100</v>
      </c>
    </row>
    <row r="327" spans="1:6" x14ac:dyDescent="0.25">
      <c r="A327" s="5" t="s">
        <v>524</v>
      </c>
      <c r="B327" s="5" t="s">
        <v>525</v>
      </c>
      <c r="C327" s="1">
        <v>1</v>
      </c>
      <c r="D327" s="1" t="s">
        <v>5</v>
      </c>
      <c r="E327" s="1" t="str">
        <f>"0602557866094"</f>
        <v>0602557866094</v>
      </c>
      <c r="F327" s="1">
        <v>2600</v>
      </c>
    </row>
    <row r="328" spans="1:6" x14ac:dyDescent="0.25">
      <c r="A328" s="5" t="s">
        <v>526</v>
      </c>
      <c r="B328" s="5" t="s">
        <v>527</v>
      </c>
      <c r="C328" s="1">
        <v>1</v>
      </c>
      <c r="D328" s="1" t="s">
        <v>5</v>
      </c>
      <c r="E328" s="1" t="str">
        <f>"8719262003279"</f>
        <v>8719262003279</v>
      </c>
      <c r="F328" s="1">
        <v>2700</v>
      </c>
    </row>
    <row r="329" spans="1:6" x14ac:dyDescent="0.25">
      <c r="A329" s="5" t="s">
        <v>528</v>
      </c>
      <c r="B329" s="5" t="s">
        <v>529</v>
      </c>
      <c r="C329" s="1">
        <v>2</v>
      </c>
      <c r="D329" s="1" t="s">
        <v>5</v>
      </c>
      <c r="E329" s="1" t="str">
        <f>"0600753811115"</f>
        <v>0600753811115</v>
      </c>
      <c r="F329" s="1">
        <v>3100</v>
      </c>
    </row>
    <row r="330" spans="1:6" x14ac:dyDescent="0.25">
      <c r="A330" s="5" t="s">
        <v>530</v>
      </c>
      <c r="B330" s="5" t="s">
        <v>531</v>
      </c>
      <c r="C330" s="1">
        <v>1</v>
      </c>
      <c r="D330" s="1" t="s">
        <v>5</v>
      </c>
      <c r="E330" s="1" t="str">
        <f>"8718469530380"</f>
        <v>8718469530380</v>
      </c>
      <c r="F330" s="1">
        <v>2400</v>
      </c>
    </row>
    <row r="331" spans="1:6" x14ac:dyDescent="0.25">
      <c r="A331" s="5" t="s">
        <v>530</v>
      </c>
      <c r="B331" s="5" t="s">
        <v>532</v>
      </c>
      <c r="C331" s="1">
        <v>2</v>
      </c>
      <c r="D331" s="1" t="s">
        <v>5</v>
      </c>
      <c r="E331" s="1" t="str">
        <f>"8718469539765"</f>
        <v>8718469539765</v>
      </c>
      <c r="F331" s="1">
        <v>2900</v>
      </c>
    </row>
    <row r="332" spans="1:6" x14ac:dyDescent="0.25">
      <c r="A332" s="5" t="s">
        <v>533</v>
      </c>
      <c r="B332" s="5" t="s">
        <v>534</v>
      </c>
      <c r="C332" s="1">
        <v>2</v>
      </c>
      <c r="D332" s="1" t="s">
        <v>5</v>
      </c>
      <c r="E332" s="1" t="str">
        <f>"8718469536337"</f>
        <v>8718469536337</v>
      </c>
      <c r="F332" s="1">
        <v>2900</v>
      </c>
    </row>
    <row r="333" spans="1:6" x14ac:dyDescent="0.25">
      <c r="A333" s="5" t="s">
        <v>533</v>
      </c>
      <c r="B333" s="5" t="s">
        <v>535</v>
      </c>
      <c r="C333" s="1">
        <v>2</v>
      </c>
      <c r="D333" s="1" t="s">
        <v>5</v>
      </c>
      <c r="E333" s="1" t="str">
        <f>"8718469536320"</f>
        <v>8718469536320</v>
      </c>
      <c r="F333" s="1">
        <v>2900</v>
      </c>
    </row>
    <row r="334" spans="1:6" x14ac:dyDescent="0.25">
      <c r="A334" s="5" t="s">
        <v>533</v>
      </c>
      <c r="B334" s="5" t="s">
        <v>536</v>
      </c>
      <c r="C334" s="1">
        <v>2</v>
      </c>
      <c r="D334" s="1" t="s">
        <v>5</v>
      </c>
      <c r="E334" s="1" t="str">
        <f>"8713748980801"</f>
        <v>8713748980801</v>
      </c>
      <c r="F334" s="1">
        <v>2900</v>
      </c>
    </row>
    <row r="335" spans="1:6" x14ac:dyDescent="0.25">
      <c r="A335" s="5" t="s">
        <v>537</v>
      </c>
      <c r="B335" s="5" t="s">
        <v>538</v>
      </c>
      <c r="C335" s="1">
        <v>2</v>
      </c>
      <c r="D335" s="1" t="s">
        <v>5</v>
      </c>
      <c r="E335" s="1" t="str">
        <f>"0602567894476"</f>
        <v>0602567894476</v>
      </c>
      <c r="F335" s="1">
        <v>2700</v>
      </c>
    </row>
    <row r="336" spans="1:6" x14ac:dyDescent="0.25">
      <c r="A336" s="5" t="s">
        <v>537</v>
      </c>
      <c r="B336" s="5" t="s">
        <v>539</v>
      </c>
      <c r="C336" s="1">
        <v>2</v>
      </c>
      <c r="D336" s="1" t="s">
        <v>5</v>
      </c>
      <c r="E336" s="1" t="str">
        <f>"0602567894353"</f>
        <v>0602567894353</v>
      </c>
      <c r="F336" s="1">
        <v>2700</v>
      </c>
    </row>
    <row r="337" spans="1:6" x14ac:dyDescent="0.25">
      <c r="A337" s="5" t="s">
        <v>537</v>
      </c>
      <c r="B337" s="5" t="s">
        <v>540</v>
      </c>
      <c r="C337" s="1">
        <v>2</v>
      </c>
      <c r="D337" s="1" t="s">
        <v>5</v>
      </c>
      <c r="E337" s="1" t="str">
        <f>"0602567894315"</f>
        <v>0602567894315</v>
      </c>
      <c r="F337" s="1">
        <v>2700</v>
      </c>
    </row>
    <row r="338" spans="1:6" x14ac:dyDescent="0.25">
      <c r="A338" s="5" t="s">
        <v>537</v>
      </c>
      <c r="B338" s="5" t="s">
        <v>541</v>
      </c>
      <c r="C338" s="1">
        <v>2</v>
      </c>
      <c r="D338" s="1" t="s">
        <v>5</v>
      </c>
      <c r="E338" s="1" t="str">
        <f>"0602567894377"</f>
        <v>0602567894377</v>
      </c>
      <c r="F338" s="1">
        <v>2700</v>
      </c>
    </row>
    <row r="339" spans="1:6" x14ac:dyDescent="0.25">
      <c r="A339" s="5" t="s">
        <v>537</v>
      </c>
      <c r="B339" s="5" t="s">
        <v>542</v>
      </c>
      <c r="C339" s="1">
        <v>2</v>
      </c>
      <c r="D339" s="1" t="s">
        <v>5</v>
      </c>
      <c r="E339" s="1" t="str">
        <f>"0602567894308"</f>
        <v>0602567894308</v>
      </c>
      <c r="F339" s="1">
        <v>2700</v>
      </c>
    </row>
    <row r="340" spans="1:6" x14ac:dyDescent="0.25">
      <c r="A340" s="5" t="s">
        <v>543</v>
      </c>
      <c r="B340" s="5" t="s">
        <v>544</v>
      </c>
      <c r="C340" s="1">
        <v>2</v>
      </c>
      <c r="D340" s="1" t="s">
        <v>5</v>
      </c>
      <c r="E340" s="1" t="str">
        <f>"8719262003590"</f>
        <v>8719262003590</v>
      </c>
      <c r="F340" s="1">
        <v>2900</v>
      </c>
    </row>
    <row r="341" spans="1:6" x14ac:dyDescent="0.25">
      <c r="A341" s="5" t="s">
        <v>545</v>
      </c>
      <c r="B341" s="5" t="s">
        <v>65</v>
      </c>
      <c r="C341" s="1">
        <v>2</v>
      </c>
      <c r="D341" s="1" t="s">
        <v>5</v>
      </c>
      <c r="E341" s="1" t="str">
        <f>"0600753824900"</f>
        <v>0600753824900</v>
      </c>
      <c r="F341" s="1">
        <v>3100</v>
      </c>
    </row>
    <row r="342" spans="1:6" x14ac:dyDescent="0.25">
      <c r="A342" s="5" t="s">
        <v>546</v>
      </c>
      <c r="B342" s="5" t="s">
        <v>547</v>
      </c>
      <c r="C342" s="1">
        <v>1</v>
      </c>
      <c r="D342" s="1" t="s">
        <v>5</v>
      </c>
      <c r="E342" s="1" t="str">
        <f>"0600753764022"</f>
        <v>0600753764022</v>
      </c>
      <c r="F342" s="1">
        <v>2600</v>
      </c>
    </row>
    <row r="343" spans="1:6" x14ac:dyDescent="0.25">
      <c r="A343" s="5" t="s">
        <v>548</v>
      </c>
      <c r="B343" s="5" t="s">
        <v>549</v>
      </c>
      <c r="C343" s="1">
        <v>1</v>
      </c>
      <c r="D343" s="1" t="s">
        <v>5</v>
      </c>
      <c r="E343" s="1" t="str">
        <f>"0602547785909"</f>
        <v>0602547785909</v>
      </c>
      <c r="F343" s="1">
        <v>2600</v>
      </c>
    </row>
    <row r="344" spans="1:6" x14ac:dyDescent="0.25">
      <c r="A344" s="5" t="s">
        <v>550</v>
      </c>
      <c r="B344" s="5" t="s">
        <v>551</v>
      </c>
      <c r="C344" s="1">
        <v>1</v>
      </c>
      <c r="D344" s="1" t="s">
        <v>5</v>
      </c>
      <c r="E344" s="1" t="str">
        <f>"0600753763995"</f>
        <v>0600753763995</v>
      </c>
      <c r="F344" s="1">
        <v>2600</v>
      </c>
    </row>
    <row r="345" spans="1:6" x14ac:dyDescent="0.25">
      <c r="A345" s="5" t="s">
        <v>550</v>
      </c>
      <c r="B345" s="5" t="s">
        <v>552</v>
      </c>
      <c r="C345" s="1">
        <v>1</v>
      </c>
      <c r="D345" s="1" t="s">
        <v>5</v>
      </c>
      <c r="E345" s="1" t="str">
        <f>"0600753763940"</f>
        <v>0600753763940</v>
      </c>
      <c r="F345" s="1">
        <v>2600</v>
      </c>
    </row>
    <row r="346" spans="1:6" x14ac:dyDescent="0.25">
      <c r="A346" s="5" t="s">
        <v>553</v>
      </c>
      <c r="B346" s="5" t="s">
        <v>554</v>
      </c>
      <c r="C346" s="1">
        <v>1</v>
      </c>
      <c r="D346" s="1" t="s">
        <v>5</v>
      </c>
      <c r="E346" s="1" t="str">
        <f>"8719262001541"</f>
        <v>8719262001541</v>
      </c>
      <c r="F346" s="1">
        <v>2400</v>
      </c>
    </row>
    <row r="347" spans="1:6" x14ac:dyDescent="0.25">
      <c r="A347" s="5" t="s">
        <v>553</v>
      </c>
      <c r="B347" s="5" t="s">
        <v>555</v>
      </c>
      <c r="C347" s="1">
        <v>2</v>
      </c>
      <c r="D347" s="1" t="s">
        <v>5</v>
      </c>
      <c r="E347" s="1" t="str">
        <f>"8719262000674"</f>
        <v>8719262000674</v>
      </c>
      <c r="F347" s="1">
        <v>2900</v>
      </c>
    </row>
    <row r="348" spans="1:6" x14ac:dyDescent="0.25">
      <c r="A348" s="5" t="s">
        <v>553</v>
      </c>
      <c r="B348" s="5" t="s">
        <v>556</v>
      </c>
      <c r="C348" s="1">
        <v>1</v>
      </c>
      <c r="D348" s="1" t="s">
        <v>5</v>
      </c>
      <c r="E348" s="1" t="str">
        <f>"8718469532407"</f>
        <v>8718469532407</v>
      </c>
      <c r="F348" s="1">
        <v>2400</v>
      </c>
    </row>
    <row r="349" spans="1:6" x14ac:dyDescent="0.25">
      <c r="A349" s="5" t="s">
        <v>553</v>
      </c>
      <c r="B349" s="5" t="s">
        <v>557</v>
      </c>
      <c r="C349" s="1">
        <v>1</v>
      </c>
      <c r="D349" s="1" t="s">
        <v>5</v>
      </c>
      <c r="E349" s="1" t="str">
        <f>"8719262002623"</f>
        <v>8719262002623</v>
      </c>
      <c r="F349" s="1">
        <v>2400</v>
      </c>
    </row>
    <row r="350" spans="1:6" x14ac:dyDescent="0.25">
      <c r="A350" s="5" t="s">
        <v>558</v>
      </c>
      <c r="B350" s="5" t="s">
        <v>559</v>
      </c>
      <c r="C350" s="1">
        <v>1</v>
      </c>
      <c r="D350" s="1" t="s">
        <v>5</v>
      </c>
      <c r="E350" s="1" t="str">
        <f>"8719262006140"</f>
        <v>8719262006140</v>
      </c>
      <c r="F350" s="1">
        <v>2400</v>
      </c>
    </row>
    <row r="351" spans="1:6" x14ac:dyDescent="0.25">
      <c r="A351" s="5" t="s">
        <v>560</v>
      </c>
      <c r="B351" s="5" t="s">
        <v>561</v>
      </c>
      <c r="C351" s="1">
        <v>2</v>
      </c>
      <c r="D351" s="1" t="s">
        <v>5</v>
      </c>
      <c r="E351" s="1" t="str">
        <f>"8719262006232"</f>
        <v>8719262006232</v>
      </c>
      <c r="F351" s="1">
        <v>2900</v>
      </c>
    </row>
    <row r="352" spans="1:6" x14ac:dyDescent="0.25">
      <c r="A352" s="5" t="s">
        <v>560</v>
      </c>
      <c r="B352" s="5" t="s">
        <v>562</v>
      </c>
      <c r="C352" s="1">
        <v>2</v>
      </c>
      <c r="D352" s="1" t="s">
        <v>5</v>
      </c>
      <c r="E352" s="1" t="str">
        <f>"8718469537341"</f>
        <v>8718469537341</v>
      </c>
      <c r="F352" s="1">
        <v>2900</v>
      </c>
    </row>
    <row r="353" spans="1:6" x14ac:dyDescent="0.25">
      <c r="A353" s="5" t="s">
        <v>560</v>
      </c>
      <c r="B353" s="5" t="s">
        <v>563</v>
      </c>
      <c r="C353" s="1">
        <v>2</v>
      </c>
      <c r="D353" s="1" t="s">
        <v>5</v>
      </c>
      <c r="E353" s="1" t="str">
        <f>"8718469534005"</f>
        <v>8718469534005</v>
      </c>
      <c r="F353" s="1">
        <v>2900</v>
      </c>
    </row>
    <row r="354" spans="1:6" x14ac:dyDescent="0.25">
      <c r="A354" s="5" t="s">
        <v>560</v>
      </c>
      <c r="B354" s="5" t="s">
        <v>564</v>
      </c>
      <c r="C354" s="1">
        <v>1</v>
      </c>
      <c r="D354" s="1" t="s">
        <v>5</v>
      </c>
      <c r="E354" s="1" t="str">
        <f>"8718469532919"</f>
        <v>8718469532919</v>
      </c>
      <c r="F354" s="1">
        <v>2400</v>
      </c>
    </row>
    <row r="355" spans="1:6" x14ac:dyDescent="0.25">
      <c r="A355" s="5" t="s">
        <v>560</v>
      </c>
      <c r="B355" s="5" t="s">
        <v>565</v>
      </c>
      <c r="C355" s="1">
        <v>1</v>
      </c>
      <c r="D355" s="1" t="s">
        <v>5</v>
      </c>
      <c r="E355" s="1" t="str">
        <f>"8718469539307"</f>
        <v>8718469539307</v>
      </c>
      <c r="F355" s="1">
        <v>2400</v>
      </c>
    </row>
    <row r="356" spans="1:6" x14ac:dyDescent="0.25">
      <c r="A356" s="5" t="s">
        <v>560</v>
      </c>
      <c r="B356" s="5" t="s">
        <v>566</v>
      </c>
      <c r="C356" s="1">
        <v>2</v>
      </c>
      <c r="D356" s="1" t="s">
        <v>5</v>
      </c>
      <c r="E356" s="1" t="str">
        <f>"8718469534975"</f>
        <v>8718469534975</v>
      </c>
      <c r="F356" s="1">
        <v>2900</v>
      </c>
    </row>
    <row r="357" spans="1:6" x14ac:dyDescent="0.25">
      <c r="A357" s="5" t="s">
        <v>560</v>
      </c>
      <c r="B357" s="5" t="s">
        <v>567</v>
      </c>
      <c r="C357" s="1">
        <v>2</v>
      </c>
      <c r="D357" s="1" t="s">
        <v>5</v>
      </c>
      <c r="E357" s="1" t="str">
        <f>"8718469532926"</f>
        <v>8718469532926</v>
      </c>
      <c r="F357" s="1">
        <v>2900</v>
      </c>
    </row>
    <row r="358" spans="1:6" x14ac:dyDescent="0.25">
      <c r="A358" s="5" t="s">
        <v>560</v>
      </c>
      <c r="B358" s="5" t="s">
        <v>568</v>
      </c>
      <c r="C358" s="1">
        <v>2</v>
      </c>
      <c r="D358" s="1" t="s">
        <v>5</v>
      </c>
      <c r="E358" s="1" t="str">
        <f>"8718469534777"</f>
        <v>8718469534777</v>
      </c>
      <c r="F358" s="1">
        <v>2900</v>
      </c>
    </row>
    <row r="359" spans="1:6" x14ac:dyDescent="0.25">
      <c r="A359" s="5" t="s">
        <v>560</v>
      </c>
      <c r="B359" s="5" t="s">
        <v>569</v>
      </c>
      <c r="C359" s="1">
        <v>1</v>
      </c>
      <c r="D359" s="1" t="s">
        <v>5</v>
      </c>
      <c r="E359" s="1" t="str">
        <f>"0600753819128"</f>
        <v>0600753819128</v>
      </c>
      <c r="F359" s="1">
        <v>2600</v>
      </c>
    </row>
    <row r="360" spans="1:6" x14ac:dyDescent="0.25">
      <c r="A360" s="5" t="s">
        <v>570</v>
      </c>
      <c r="B360" s="5" t="s">
        <v>571</v>
      </c>
      <c r="C360" s="1">
        <v>1</v>
      </c>
      <c r="D360" s="1" t="s">
        <v>5</v>
      </c>
      <c r="E360" s="1" t="str">
        <f>"8719262001558"</f>
        <v>8719262001558</v>
      </c>
      <c r="F360" s="1">
        <v>2400</v>
      </c>
    </row>
    <row r="361" spans="1:6" x14ac:dyDescent="0.25">
      <c r="A361" s="5" t="s">
        <v>572</v>
      </c>
      <c r="B361" s="5" t="s">
        <v>573</v>
      </c>
      <c r="C361" s="1">
        <v>1</v>
      </c>
      <c r="D361" s="1" t="s">
        <v>5</v>
      </c>
      <c r="E361" s="1" t="str">
        <f>"8718469538317"</f>
        <v>8718469538317</v>
      </c>
      <c r="F361" s="1">
        <v>2400</v>
      </c>
    </row>
    <row r="362" spans="1:6" x14ac:dyDescent="0.25">
      <c r="A362" s="5" t="s">
        <v>574</v>
      </c>
      <c r="B362" s="5" t="s">
        <v>575</v>
      </c>
      <c r="C362" s="1">
        <v>2</v>
      </c>
      <c r="D362" s="1" t="s">
        <v>5</v>
      </c>
      <c r="E362" s="1" t="str">
        <f>"8719262004795"</f>
        <v>8719262004795</v>
      </c>
      <c r="F362" s="1">
        <v>2900</v>
      </c>
    </row>
    <row r="363" spans="1:6" x14ac:dyDescent="0.25">
      <c r="A363" s="5" t="s">
        <v>576</v>
      </c>
      <c r="B363" s="5" t="s">
        <v>577</v>
      </c>
      <c r="C363" s="1">
        <v>1</v>
      </c>
      <c r="D363" s="1" t="s">
        <v>5</v>
      </c>
      <c r="E363" s="1" t="str">
        <f>"8719262005624"</f>
        <v>8719262005624</v>
      </c>
      <c r="F363" s="1">
        <v>2400</v>
      </c>
    </row>
    <row r="364" spans="1:6" x14ac:dyDescent="0.25">
      <c r="A364" s="5" t="s">
        <v>578</v>
      </c>
      <c r="B364" s="5" t="s">
        <v>579</v>
      </c>
      <c r="C364" s="1">
        <v>1</v>
      </c>
      <c r="D364" s="1" t="s">
        <v>5</v>
      </c>
      <c r="E364" s="1" t="str">
        <f>"8713748981648"</f>
        <v>8713748981648</v>
      </c>
      <c r="F364" s="1">
        <v>2400</v>
      </c>
    </row>
    <row r="365" spans="1:6" x14ac:dyDescent="0.25">
      <c r="A365" s="5" t="s">
        <v>578</v>
      </c>
      <c r="B365" s="5" t="s">
        <v>580</v>
      </c>
      <c r="C365" s="1">
        <v>1</v>
      </c>
      <c r="D365" s="1" t="s">
        <v>5</v>
      </c>
      <c r="E365" s="1" t="str">
        <f>"8718469540822"</f>
        <v>8718469540822</v>
      </c>
      <c r="F365" s="1">
        <v>2400</v>
      </c>
    </row>
    <row r="366" spans="1:6" x14ac:dyDescent="0.25">
      <c r="A366" s="5" t="s">
        <v>578</v>
      </c>
      <c r="B366" s="5" t="s">
        <v>581</v>
      </c>
      <c r="C366" s="1">
        <v>1</v>
      </c>
      <c r="D366" s="1" t="s">
        <v>5</v>
      </c>
      <c r="E366" s="1" t="str">
        <f>"8718469539482"</f>
        <v>8718469539482</v>
      </c>
      <c r="F366" s="1">
        <v>2400</v>
      </c>
    </row>
    <row r="367" spans="1:6" x14ac:dyDescent="0.25">
      <c r="A367" s="5" t="s">
        <v>578</v>
      </c>
      <c r="B367" s="5" t="s">
        <v>582</v>
      </c>
      <c r="C367" s="1">
        <v>1</v>
      </c>
      <c r="D367" s="1" t="s">
        <v>5</v>
      </c>
      <c r="E367" s="1" t="str">
        <f>"8719262000483"</f>
        <v>8719262000483</v>
      </c>
      <c r="F367" s="1">
        <v>2400</v>
      </c>
    </row>
    <row r="368" spans="1:6" x14ac:dyDescent="0.25">
      <c r="A368" s="5" t="s">
        <v>583</v>
      </c>
      <c r="B368" s="5" t="s">
        <v>584</v>
      </c>
      <c r="C368" s="1">
        <v>2</v>
      </c>
      <c r="D368" s="1" t="s">
        <v>5</v>
      </c>
      <c r="E368" s="1" t="str">
        <f>"0602557865998"</f>
        <v>0602557865998</v>
      </c>
      <c r="F368" s="1">
        <v>3100</v>
      </c>
    </row>
    <row r="369" spans="1:6" x14ac:dyDescent="0.25">
      <c r="A369" s="5" t="s">
        <v>583</v>
      </c>
      <c r="B369" s="5" t="s">
        <v>585</v>
      </c>
      <c r="C369" s="1">
        <v>1</v>
      </c>
      <c r="D369" s="1" t="s">
        <v>5</v>
      </c>
      <c r="E369" s="1" t="str">
        <f>"0602527949017"</f>
        <v>0602527949017</v>
      </c>
      <c r="F369" s="1">
        <v>2700</v>
      </c>
    </row>
    <row r="370" spans="1:6" x14ac:dyDescent="0.25">
      <c r="A370" s="5" t="s">
        <v>586</v>
      </c>
      <c r="B370" s="5" t="s">
        <v>587</v>
      </c>
      <c r="C370" s="1">
        <v>1</v>
      </c>
      <c r="D370" s="1" t="s">
        <v>5</v>
      </c>
      <c r="E370" s="1" t="str">
        <f>"8719262006720"</f>
        <v>8719262006720</v>
      </c>
      <c r="F370" s="1">
        <v>2400</v>
      </c>
    </row>
    <row r="371" spans="1:6" x14ac:dyDescent="0.25">
      <c r="A371" s="5" t="s">
        <v>586</v>
      </c>
      <c r="B371" s="5" t="s">
        <v>588</v>
      </c>
      <c r="C371" s="1">
        <v>1</v>
      </c>
      <c r="D371" s="1" t="s">
        <v>5</v>
      </c>
      <c r="E371" s="1" t="str">
        <f>"0886976994310"</f>
        <v>0886976994310</v>
      </c>
      <c r="F371" s="1">
        <v>2400</v>
      </c>
    </row>
    <row r="372" spans="1:6" x14ac:dyDescent="0.25">
      <c r="A372" s="5" t="s">
        <v>586</v>
      </c>
      <c r="B372" s="5" t="s">
        <v>589</v>
      </c>
      <c r="C372" s="1">
        <v>1</v>
      </c>
      <c r="D372" s="1" t="s">
        <v>5</v>
      </c>
      <c r="E372" s="1" t="str">
        <f>"8719262001008"</f>
        <v>8719262001008</v>
      </c>
      <c r="F372" s="1">
        <v>2400</v>
      </c>
    </row>
    <row r="373" spans="1:6" x14ac:dyDescent="0.25">
      <c r="A373" s="5" t="s">
        <v>590</v>
      </c>
      <c r="B373" s="5" t="s">
        <v>591</v>
      </c>
      <c r="C373" s="1">
        <v>1</v>
      </c>
      <c r="D373" s="1" t="s">
        <v>5</v>
      </c>
      <c r="E373" s="1" t="str">
        <f>"8718469534616"</f>
        <v>8718469534616</v>
      </c>
      <c r="F373" s="1">
        <v>2400</v>
      </c>
    </row>
    <row r="374" spans="1:6" x14ac:dyDescent="0.25">
      <c r="A374" s="5" t="s">
        <v>592</v>
      </c>
      <c r="B374" s="5" t="s">
        <v>593</v>
      </c>
      <c r="C374" s="1">
        <v>1</v>
      </c>
      <c r="D374" s="1" t="s">
        <v>5</v>
      </c>
      <c r="E374" s="1" t="str">
        <f>"8719262007451"</f>
        <v>8719262007451</v>
      </c>
      <c r="F374" s="1">
        <v>2400</v>
      </c>
    </row>
    <row r="375" spans="1:6" x14ac:dyDescent="0.25">
      <c r="A375" s="5" t="s">
        <v>594</v>
      </c>
      <c r="B375" s="5" t="s">
        <v>595</v>
      </c>
      <c r="C375" s="1">
        <v>2</v>
      </c>
      <c r="D375" s="1" t="s">
        <v>5</v>
      </c>
      <c r="E375" s="1" t="str">
        <f>"8719262003408"</f>
        <v>8719262003408</v>
      </c>
      <c r="F375" s="1">
        <v>2900</v>
      </c>
    </row>
    <row r="376" spans="1:6" x14ac:dyDescent="0.25">
      <c r="A376" s="5" t="s">
        <v>594</v>
      </c>
      <c r="B376" s="5" t="s">
        <v>596</v>
      </c>
      <c r="C376" s="1">
        <v>2</v>
      </c>
      <c r="D376" s="1" t="s">
        <v>5</v>
      </c>
      <c r="E376" s="1" t="str">
        <f>"8719262000476"</f>
        <v>8719262000476</v>
      </c>
      <c r="F376" s="1">
        <v>2900</v>
      </c>
    </row>
    <row r="377" spans="1:6" x14ac:dyDescent="0.25">
      <c r="A377" s="5" t="s">
        <v>594</v>
      </c>
      <c r="B377" s="5" t="s">
        <v>597</v>
      </c>
      <c r="C377" s="1">
        <v>2</v>
      </c>
      <c r="D377" s="1" t="s">
        <v>5</v>
      </c>
      <c r="E377" s="1" t="str">
        <f>"8719262003392"</f>
        <v>8719262003392</v>
      </c>
      <c r="F377" s="1">
        <v>2900</v>
      </c>
    </row>
    <row r="378" spans="1:6" x14ac:dyDescent="0.25">
      <c r="A378" s="5" t="s">
        <v>598</v>
      </c>
      <c r="B378" s="5" t="s">
        <v>599</v>
      </c>
      <c r="C378" s="1">
        <v>1</v>
      </c>
      <c r="D378" s="1" t="s">
        <v>5</v>
      </c>
      <c r="E378" s="1" t="str">
        <f>"8719262003569"</f>
        <v>8719262003569</v>
      </c>
      <c r="F378" s="1">
        <v>2400</v>
      </c>
    </row>
    <row r="379" spans="1:6" x14ac:dyDescent="0.25">
      <c r="A379" s="5" t="s">
        <v>600</v>
      </c>
      <c r="B379" s="5" t="s">
        <v>601</v>
      </c>
      <c r="C379" s="1">
        <v>2</v>
      </c>
      <c r="D379" s="1" t="s">
        <v>5</v>
      </c>
      <c r="E379" s="1" t="str">
        <f>"8719262005082"</f>
        <v>8719262005082</v>
      </c>
      <c r="F379" s="1">
        <v>2900</v>
      </c>
    </row>
    <row r="380" spans="1:6" x14ac:dyDescent="0.25">
      <c r="A380" s="5" t="s">
        <v>600</v>
      </c>
      <c r="B380" s="5" t="s">
        <v>602</v>
      </c>
      <c r="C380" s="1">
        <v>2</v>
      </c>
      <c r="D380" s="1" t="s">
        <v>5</v>
      </c>
      <c r="E380" s="1" t="str">
        <f>"8719262007239"</f>
        <v>8719262007239</v>
      </c>
      <c r="F380" s="1">
        <v>2900</v>
      </c>
    </row>
    <row r="381" spans="1:6" x14ac:dyDescent="0.25">
      <c r="A381" s="5" t="s">
        <v>603</v>
      </c>
      <c r="B381" s="5" t="s">
        <v>604</v>
      </c>
      <c r="C381" s="1">
        <v>1</v>
      </c>
      <c r="D381" s="1" t="s">
        <v>5</v>
      </c>
      <c r="E381" s="1" t="str">
        <f>"8713748982973"</f>
        <v>8713748982973</v>
      </c>
      <c r="F381" s="1">
        <v>2400</v>
      </c>
    </row>
    <row r="382" spans="1:6" x14ac:dyDescent="0.25">
      <c r="A382" s="5" t="s">
        <v>603</v>
      </c>
      <c r="B382" s="5" t="s">
        <v>605</v>
      </c>
      <c r="C382" s="1">
        <v>1</v>
      </c>
      <c r="D382" s="1" t="s">
        <v>5</v>
      </c>
      <c r="E382" s="1" t="str">
        <f>"8718469535040"</f>
        <v>8718469535040</v>
      </c>
      <c r="F382" s="1">
        <v>2400</v>
      </c>
    </row>
    <row r="383" spans="1:6" x14ac:dyDescent="0.25">
      <c r="A383" s="5" t="s">
        <v>606</v>
      </c>
      <c r="B383" s="5" t="s">
        <v>607</v>
      </c>
      <c r="C383" s="1">
        <v>1</v>
      </c>
      <c r="D383" s="1" t="s">
        <v>5</v>
      </c>
      <c r="E383" s="1" t="str">
        <f>"0600753369784"</f>
        <v>0600753369784</v>
      </c>
      <c r="F383" s="1">
        <v>2700</v>
      </c>
    </row>
    <row r="384" spans="1:6" x14ac:dyDescent="0.25">
      <c r="A384" s="5" t="s">
        <v>608</v>
      </c>
      <c r="B384" s="5" t="s">
        <v>609</v>
      </c>
      <c r="C384" s="1">
        <v>1</v>
      </c>
      <c r="D384" s="1" t="s">
        <v>5</v>
      </c>
      <c r="E384" s="1" t="str">
        <f>"8718469535903"</f>
        <v>8718469535903</v>
      </c>
      <c r="F384" s="1">
        <v>2400</v>
      </c>
    </row>
    <row r="385" spans="1:6" x14ac:dyDescent="0.25">
      <c r="A385" s="5" t="s">
        <v>610</v>
      </c>
      <c r="B385" s="5" t="s">
        <v>611</v>
      </c>
      <c r="C385" s="1">
        <v>1</v>
      </c>
      <c r="D385" s="1" t="s">
        <v>5</v>
      </c>
      <c r="E385" s="1" t="str">
        <f>"8719262006263"</f>
        <v>8719262006263</v>
      </c>
      <c r="F385" s="1">
        <v>2600</v>
      </c>
    </row>
    <row r="386" spans="1:6" x14ac:dyDescent="0.25">
      <c r="A386" s="5" t="s">
        <v>612</v>
      </c>
      <c r="B386" s="5" t="s">
        <v>613</v>
      </c>
      <c r="C386" s="1">
        <v>1</v>
      </c>
      <c r="D386" s="1" t="s">
        <v>5</v>
      </c>
      <c r="E386" s="1" t="str">
        <f>"8719262005778"</f>
        <v>8719262005778</v>
      </c>
      <c r="F386" s="1">
        <v>2400</v>
      </c>
    </row>
    <row r="387" spans="1:6" x14ac:dyDescent="0.25">
      <c r="A387" s="5" t="s">
        <v>614</v>
      </c>
      <c r="B387" s="5" t="s">
        <v>615</v>
      </c>
      <c r="C387" s="1">
        <v>1</v>
      </c>
      <c r="D387" s="1" t="s">
        <v>5</v>
      </c>
      <c r="E387" s="1" t="str">
        <f>"8718469539154"</f>
        <v>8718469539154</v>
      </c>
      <c r="F387" s="1">
        <v>2400</v>
      </c>
    </row>
    <row r="388" spans="1:6" x14ac:dyDescent="0.25">
      <c r="A388" s="5" t="s">
        <v>614</v>
      </c>
      <c r="B388" s="5" t="s">
        <v>616</v>
      </c>
      <c r="C388" s="1">
        <v>1</v>
      </c>
      <c r="D388" s="1" t="s">
        <v>5</v>
      </c>
      <c r="E388" s="1" t="str">
        <f>"8719262005099"</f>
        <v>8719262005099</v>
      </c>
      <c r="F388" s="1">
        <v>2400</v>
      </c>
    </row>
    <row r="389" spans="1:6" x14ac:dyDescent="0.25">
      <c r="A389" s="5" t="s">
        <v>617</v>
      </c>
      <c r="B389" s="5" t="s">
        <v>618</v>
      </c>
      <c r="C389" s="1">
        <v>2</v>
      </c>
      <c r="D389" s="1" t="s">
        <v>5</v>
      </c>
      <c r="E389" s="1" t="str">
        <f>"8718469536863"</f>
        <v>8718469536863</v>
      </c>
      <c r="F389" s="1">
        <v>2900</v>
      </c>
    </row>
    <row r="390" spans="1:6" x14ac:dyDescent="0.25">
      <c r="A390" s="5" t="s">
        <v>619</v>
      </c>
      <c r="B390" s="5" t="s">
        <v>620</v>
      </c>
      <c r="C390" s="1">
        <v>1</v>
      </c>
      <c r="D390" s="1" t="s">
        <v>5</v>
      </c>
      <c r="E390" s="1" t="str">
        <f>"8718469539031"</f>
        <v>8718469539031</v>
      </c>
      <c r="F390" s="1">
        <v>2400</v>
      </c>
    </row>
    <row r="391" spans="1:6" x14ac:dyDescent="0.25">
      <c r="A391" s="5" t="s">
        <v>619</v>
      </c>
      <c r="B391" s="5" t="s">
        <v>621</v>
      </c>
      <c r="C391" s="1">
        <v>1</v>
      </c>
      <c r="D391" s="1" t="s">
        <v>5</v>
      </c>
      <c r="E391" s="1" t="str">
        <f>"8718469539048"</f>
        <v>8718469539048</v>
      </c>
      <c r="F391" s="1">
        <v>2400</v>
      </c>
    </row>
    <row r="392" spans="1:6" x14ac:dyDescent="0.25">
      <c r="A392" s="5" t="s">
        <v>622</v>
      </c>
      <c r="B392" s="5" t="s">
        <v>623</v>
      </c>
      <c r="C392" s="1">
        <v>2</v>
      </c>
      <c r="D392" s="1" t="s">
        <v>5</v>
      </c>
      <c r="E392" s="1" t="str">
        <f>"0600753588888"</f>
        <v>0600753588888</v>
      </c>
      <c r="F392" s="1">
        <v>3100</v>
      </c>
    </row>
    <row r="393" spans="1:6" x14ac:dyDescent="0.25">
      <c r="A393" s="5" t="s">
        <v>622</v>
      </c>
      <c r="B393" s="5" t="s">
        <v>624</v>
      </c>
      <c r="C393" s="1">
        <v>1</v>
      </c>
      <c r="D393" s="1" t="s">
        <v>5</v>
      </c>
      <c r="E393" s="1" t="str">
        <f>"0600753426562"</f>
        <v>0600753426562</v>
      </c>
      <c r="F393" s="1">
        <v>2600</v>
      </c>
    </row>
    <row r="394" spans="1:6" x14ac:dyDescent="0.25">
      <c r="A394" s="5" t="s">
        <v>625</v>
      </c>
      <c r="B394" s="5" t="s">
        <v>626</v>
      </c>
      <c r="C394" s="1">
        <v>1</v>
      </c>
      <c r="D394" s="1" t="s">
        <v>5</v>
      </c>
      <c r="E394" s="1" t="str">
        <f>"8719262008328"</f>
        <v>8719262008328</v>
      </c>
      <c r="F394" s="1">
        <v>2400</v>
      </c>
    </row>
    <row r="395" spans="1:6" x14ac:dyDescent="0.25">
      <c r="A395" s="5" t="s">
        <v>627</v>
      </c>
      <c r="B395" s="5" t="s">
        <v>628</v>
      </c>
      <c r="C395" s="1">
        <v>1</v>
      </c>
      <c r="D395" s="1" t="s">
        <v>5</v>
      </c>
      <c r="E395" s="1" t="str">
        <f>"8718469533282"</f>
        <v>8718469533282</v>
      </c>
      <c r="F395" s="1">
        <v>2400</v>
      </c>
    </row>
    <row r="396" spans="1:6" x14ac:dyDescent="0.25">
      <c r="A396" s="5" t="s">
        <v>627</v>
      </c>
      <c r="B396" s="5" t="s">
        <v>629</v>
      </c>
      <c r="C396" s="1">
        <v>2</v>
      </c>
      <c r="D396" s="1" t="s">
        <v>5</v>
      </c>
      <c r="E396" s="1" t="str">
        <f>"8718469533091"</f>
        <v>8718469533091</v>
      </c>
      <c r="F396" s="1">
        <v>2900</v>
      </c>
    </row>
    <row r="397" spans="1:6" x14ac:dyDescent="0.25">
      <c r="A397" s="5" t="s">
        <v>627</v>
      </c>
      <c r="B397" s="5" t="s">
        <v>630</v>
      </c>
      <c r="C397" s="1">
        <v>1</v>
      </c>
      <c r="D397" s="1" t="s">
        <v>5</v>
      </c>
      <c r="E397" s="1" t="str">
        <f>"8718469533886"</f>
        <v>8718469533886</v>
      </c>
      <c r="F397" s="1">
        <v>2400</v>
      </c>
    </row>
    <row r="398" spans="1:6" x14ac:dyDescent="0.25">
      <c r="A398" s="5" t="s">
        <v>627</v>
      </c>
      <c r="B398" s="5" t="s">
        <v>631</v>
      </c>
      <c r="C398" s="1">
        <v>2</v>
      </c>
      <c r="D398" s="1" t="s">
        <v>5</v>
      </c>
      <c r="E398" s="1" t="str">
        <f>"8718469534234"</f>
        <v>8718469534234</v>
      </c>
      <c r="F398" s="1">
        <v>2900</v>
      </c>
    </row>
    <row r="399" spans="1:6" x14ac:dyDescent="0.25">
      <c r="A399" s="5" t="s">
        <v>627</v>
      </c>
      <c r="B399" s="5" t="s">
        <v>632</v>
      </c>
      <c r="C399" s="1">
        <v>1</v>
      </c>
      <c r="D399" s="1" t="s">
        <v>5</v>
      </c>
      <c r="E399" s="1" t="str">
        <f>"8718469533787"</f>
        <v>8718469533787</v>
      </c>
      <c r="F399" s="1">
        <v>2400</v>
      </c>
    </row>
    <row r="400" spans="1:6" x14ac:dyDescent="0.25">
      <c r="A400" s="5" t="s">
        <v>633</v>
      </c>
      <c r="B400" s="5" t="s">
        <v>634</v>
      </c>
      <c r="C400" s="1">
        <v>1</v>
      </c>
      <c r="D400" s="1" t="s">
        <v>5</v>
      </c>
      <c r="E400" s="1" t="str">
        <f>"8719262006966"</f>
        <v>8719262006966</v>
      </c>
      <c r="F400" s="1">
        <v>2400</v>
      </c>
    </row>
    <row r="401" spans="1:6" x14ac:dyDescent="0.25">
      <c r="A401" s="5" t="s">
        <v>635</v>
      </c>
      <c r="B401" s="5" t="s">
        <v>636</v>
      </c>
      <c r="C401" s="1">
        <v>1</v>
      </c>
      <c r="D401" s="1" t="s">
        <v>5</v>
      </c>
      <c r="E401" s="1" t="str">
        <f>"0602567539537"</f>
        <v>0602567539537</v>
      </c>
      <c r="F401" s="1">
        <v>2700</v>
      </c>
    </row>
    <row r="402" spans="1:6" x14ac:dyDescent="0.25">
      <c r="A402" s="5" t="s">
        <v>635</v>
      </c>
      <c r="B402" s="5" t="s">
        <v>637</v>
      </c>
      <c r="C402" s="1">
        <v>1</v>
      </c>
      <c r="D402" s="1" t="s">
        <v>5</v>
      </c>
      <c r="E402" s="1" t="str">
        <f>"8719262007611"</f>
        <v>8719262007611</v>
      </c>
      <c r="F402" s="1">
        <v>2400</v>
      </c>
    </row>
    <row r="403" spans="1:6" x14ac:dyDescent="0.25">
      <c r="A403" s="5" t="s">
        <v>638</v>
      </c>
      <c r="B403" s="5" t="s">
        <v>639</v>
      </c>
      <c r="C403" s="1">
        <v>1</v>
      </c>
      <c r="D403" s="1" t="s">
        <v>5</v>
      </c>
      <c r="E403" s="1" t="str">
        <f>"8719262007413"</f>
        <v>8719262007413</v>
      </c>
      <c r="F403" s="1">
        <v>2400</v>
      </c>
    </row>
    <row r="404" spans="1:6" x14ac:dyDescent="0.25">
      <c r="A404" s="5" t="s">
        <v>640</v>
      </c>
      <c r="B404" s="5" t="s">
        <v>641</v>
      </c>
      <c r="C404" s="1">
        <v>2</v>
      </c>
      <c r="D404" s="1" t="s">
        <v>5</v>
      </c>
      <c r="E404" s="1" t="str">
        <f>"8718469540143"</f>
        <v>8718469540143</v>
      </c>
      <c r="F404" s="1">
        <v>2900</v>
      </c>
    </row>
    <row r="405" spans="1:6" x14ac:dyDescent="0.25">
      <c r="A405" s="5" t="s">
        <v>642</v>
      </c>
      <c r="B405" s="5" t="s">
        <v>643</v>
      </c>
      <c r="C405" s="1">
        <v>1</v>
      </c>
      <c r="D405" s="1" t="s">
        <v>5</v>
      </c>
      <c r="E405" s="1" t="str">
        <f>"8718469535712"</f>
        <v>8718469535712</v>
      </c>
      <c r="F405" s="1">
        <v>2400</v>
      </c>
    </row>
    <row r="406" spans="1:6" x14ac:dyDescent="0.25">
      <c r="A406" s="5" t="s">
        <v>644</v>
      </c>
      <c r="B406" s="5" t="s">
        <v>645</v>
      </c>
      <c r="C406" s="1">
        <v>1</v>
      </c>
      <c r="D406" s="1" t="s">
        <v>5</v>
      </c>
      <c r="E406" s="1" t="str">
        <f>"8719262005044"</f>
        <v>8719262005044</v>
      </c>
      <c r="F406" s="1">
        <v>2400</v>
      </c>
    </row>
    <row r="407" spans="1:6" x14ac:dyDescent="0.25">
      <c r="A407" s="5" t="s">
        <v>646</v>
      </c>
      <c r="B407" s="5" t="s">
        <v>647</v>
      </c>
      <c r="C407" s="1">
        <v>1</v>
      </c>
      <c r="D407" s="1" t="s">
        <v>5</v>
      </c>
      <c r="E407" s="1" t="str">
        <f>"0600753416259"</f>
        <v>0600753416259</v>
      </c>
      <c r="F407" s="1">
        <v>2600</v>
      </c>
    </row>
    <row r="408" spans="1:6" x14ac:dyDescent="0.25">
      <c r="A408" s="5" t="s">
        <v>648</v>
      </c>
      <c r="B408" s="5" t="s">
        <v>649</v>
      </c>
      <c r="C408" s="1">
        <v>1</v>
      </c>
      <c r="D408" s="1" t="s">
        <v>5</v>
      </c>
      <c r="E408" s="1" t="str">
        <f>"8718469535163"</f>
        <v>8718469535163</v>
      </c>
      <c r="F408" s="1">
        <v>2400</v>
      </c>
    </row>
    <row r="409" spans="1:6" x14ac:dyDescent="0.25">
      <c r="A409" s="5" t="s">
        <v>650</v>
      </c>
      <c r="B409" s="5" t="s">
        <v>651</v>
      </c>
      <c r="C409" s="1">
        <v>1</v>
      </c>
      <c r="D409" s="1" t="s">
        <v>5</v>
      </c>
      <c r="E409" s="1" t="str">
        <f>"8719262007048"</f>
        <v>8719262007048</v>
      </c>
      <c r="F409" s="1">
        <v>2400</v>
      </c>
    </row>
    <row r="410" spans="1:6" x14ac:dyDescent="0.25">
      <c r="A410" s="5" t="s">
        <v>652</v>
      </c>
      <c r="B410" s="5" t="s">
        <v>653</v>
      </c>
      <c r="C410" s="1">
        <v>2</v>
      </c>
      <c r="D410" s="1" t="s">
        <v>5</v>
      </c>
      <c r="E410" s="1" t="str">
        <f>"8718469536559"</f>
        <v>8718469536559</v>
      </c>
      <c r="F410" s="1">
        <v>2900</v>
      </c>
    </row>
    <row r="411" spans="1:6" x14ac:dyDescent="0.25">
      <c r="A411" s="5" t="s">
        <v>652</v>
      </c>
      <c r="B411" s="5" t="s">
        <v>251</v>
      </c>
      <c r="C411" s="1">
        <v>1</v>
      </c>
      <c r="D411" s="1" t="s">
        <v>5</v>
      </c>
      <c r="E411" s="1" t="str">
        <f>"0886977232114"</f>
        <v>0886977232114</v>
      </c>
      <c r="F411" s="1">
        <v>2400</v>
      </c>
    </row>
    <row r="412" spans="1:6" x14ac:dyDescent="0.25">
      <c r="A412" s="5" t="s">
        <v>652</v>
      </c>
      <c r="B412" s="5" t="s">
        <v>654</v>
      </c>
      <c r="C412" s="1">
        <v>1</v>
      </c>
      <c r="D412" s="1" t="s">
        <v>5</v>
      </c>
      <c r="E412" s="1" t="str">
        <f>"8718469531738"</f>
        <v>8718469531738</v>
      </c>
      <c r="F412" s="1">
        <v>2400</v>
      </c>
    </row>
    <row r="413" spans="1:6" x14ac:dyDescent="0.25">
      <c r="A413" s="5" t="s">
        <v>652</v>
      </c>
      <c r="B413" s="5" t="s">
        <v>655</v>
      </c>
      <c r="C413" s="1">
        <v>1</v>
      </c>
      <c r="D413" s="1" t="s">
        <v>5</v>
      </c>
      <c r="E413" s="1" t="str">
        <f>"8713748982102"</f>
        <v>8713748982102</v>
      </c>
      <c r="F413" s="1">
        <v>2400</v>
      </c>
    </row>
    <row r="414" spans="1:6" x14ac:dyDescent="0.25">
      <c r="A414" s="5" t="s">
        <v>652</v>
      </c>
      <c r="B414" s="5" t="s">
        <v>656</v>
      </c>
      <c r="C414" s="1">
        <v>1</v>
      </c>
      <c r="D414" s="1" t="s">
        <v>5</v>
      </c>
      <c r="E414" s="1" t="str">
        <f>"8718469530823"</f>
        <v>8718469530823</v>
      </c>
      <c r="F414" s="1">
        <v>2400</v>
      </c>
    </row>
    <row r="415" spans="1:6" x14ac:dyDescent="0.25">
      <c r="A415" s="5" t="s">
        <v>657</v>
      </c>
      <c r="B415" s="5" t="s">
        <v>658</v>
      </c>
      <c r="C415" s="1">
        <v>1</v>
      </c>
      <c r="D415" s="1" t="s">
        <v>5</v>
      </c>
      <c r="E415" s="1" t="str">
        <f>"0600753588864"</f>
        <v>0600753588864</v>
      </c>
      <c r="F415" s="1">
        <v>2600</v>
      </c>
    </row>
    <row r="416" spans="1:6" x14ac:dyDescent="0.25">
      <c r="A416" s="5" t="s">
        <v>659</v>
      </c>
      <c r="B416" s="5" t="s">
        <v>660</v>
      </c>
      <c r="C416" s="1">
        <v>2</v>
      </c>
      <c r="D416" s="1" t="s">
        <v>5</v>
      </c>
      <c r="E416" s="1" t="str">
        <f>"8712944331899"</f>
        <v>8712944331899</v>
      </c>
      <c r="F416" s="1">
        <v>2900</v>
      </c>
    </row>
    <row r="417" spans="1:6" x14ac:dyDescent="0.25">
      <c r="A417" s="5" t="s">
        <v>659</v>
      </c>
      <c r="B417" s="5" t="s">
        <v>661</v>
      </c>
      <c r="C417" s="1">
        <v>2</v>
      </c>
      <c r="D417" s="1" t="s">
        <v>5</v>
      </c>
      <c r="E417" s="1" t="str">
        <f>"8712944331943"</f>
        <v>8712944331943</v>
      </c>
      <c r="F417" s="1">
        <v>2900</v>
      </c>
    </row>
    <row r="418" spans="1:6" x14ac:dyDescent="0.25">
      <c r="A418" s="5" t="s">
        <v>659</v>
      </c>
      <c r="B418" s="5" t="s">
        <v>662</v>
      </c>
      <c r="C418" s="1">
        <v>1</v>
      </c>
      <c r="D418" s="1" t="s">
        <v>5</v>
      </c>
      <c r="E418" s="1" t="str">
        <f>"8712944331882"</f>
        <v>8712944331882</v>
      </c>
      <c r="F418" s="1">
        <v>2400</v>
      </c>
    </row>
    <row r="419" spans="1:6" x14ac:dyDescent="0.25">
      <c r="A419" s="5" t="s">
        <v>659</v>
      </c>
      <c r="B419" s="5" t="s">
        <v>663</v>
      </c>
      <c r="C419" s="1">
        <v>1</v>
      </c>
      <c r="D419" s="1" t="s">
        <v>5</v>
      </c>
      <c r="E419" s="1" t="str">
        <f>"8712944331936"</f>
        <v>8712944331936</v>
      </c>
      <c r="F419" s="1">
        <v>2400</v>
      </c>
    </row>
    <row r="420" spans="1:6" x14ac:dyDescent="0.25">
      <c r="A420" s="5" t="s">
        <v>664</v>
      </c>
      <c r="B420" s="5" t="s">
        <v>665</v>
      </c>
      <c r="C420" s="1">
        <v>1</v>
      </c>
      <c r="D420" s="1" t="s">
        <v>5</v>
      </c>
      <c r="E420" s="1" t="str">
        <f>"0600753764008"</f>
        <v>0600753764008</v>
      </c>
      <c r="F420" s="1">
        <v>2600</v>
      </c>
    </row>
    <row r="421" spans="1:6" x14ac:dyDescent="0.25">
      <c r="A421" s="5" t="s">
        <v>666</v>
      </c>
      <c r="B421" s="5" t="s">
        <v>667</v>
      </c>
      <c r="C421" s="1">
        <v>1</v>
      </c>
      <c r="D421" s="1" t="s">
        <v>5</v>
      </c>
      <c r="E421" s="1" t="str">
        <f>"8718469532728"</f>
        <v>8718469532728</v>
      </c>
      <c r="F421" s="1">
        <v>2400</v>
      </c>
    </row>
    <row r="422" spans="1:6" x14ac:dyDescent="0.25">
      <c r="A422" s="5" t="s">
        <v>666</v>
      </c>
      <c r="B422" s="5" t="s">
        <v>668</v>
      </c>
      <c r="C422" s="1">
        <v>1</v>
      </c>
      <c r="D422" s="1" t="s">
        <v>5</v>
      </c>
      <c r="E422" s="1" t="str">
        <f>"8719262001626"</f>
        <v>8719262001626</v>
      </c>
      <c r="F422" s="1">
        <v>2400</v>
      </c>
    </row>
    <row r="423" spans="1:6" x14ac:dyDescent="0.25">
      <c r="A423" s="5" t="s">
        <v>669</v>
      </c>
      <c r="B423" s="5" t="s">
        <v>670</v>
      </c>
      <c r="C423" s="1">
        <v>1</v>
      </c>
      <c r="D423" s="1" t="s">
        <v>5</v>
      </c>
      <c r="E423" s="1" t="str">
        <f>"8719262002852"</f>
        <v>8719262002852</v>
      </c>
      <c r="F423" s="1">
        <v>2400</v>
      </c>
    </row>
    <row r="424" spans="1:6" x14ac:dyDescent="0.25">
      <c r="A424" s="5" t="s">
        <v>671</v>
      </c>
      <c r="B424" s="5" t="s">
        <v>672</v>
      </c>
      <c r="C424" s="1">
        <v>1</v>
      </c>
      <c r="D424" s="1" t="s">
        <v>5</v>
      </c>
      <c r="E424" s="1" t="str">
        <f>"8719262001763"</f>
        <v>8719262001763</v>
      </c>
      <c r="F424" s="1">
        <v>2700</v>
      </c>
    </row>
    <row r="425" spans="1:6" x14ac:dyDescent="0.25">
      <c r="A425" s="5" t="s">
        <v>673</v>
      </c>
      <c r="B425" s="5" t="s">
        <v>674</v>
      </c>
      <c r="C425" s="1">
        <v>1</v>
      </c>
      <c r="D425" s="1" t="s">
        <v>5</v>
      </c>
      <c r="E425" s="1" t="str">
        <f>"8718469540419"</f>
        <v>8718469540419</v>
      </c>
      <c r="F425" s="1">
        <v>2400</v>
      </c>
    </row>
    <row r="426" spans="1:6" x14ac:dyDescent="0.25">
      <c r="A426" s="5" t="s">
        <v>675</v>
      </c>
      <c r="B426" s="5" t="s">
        <v>676</v>
      </c>
      <c r="C426" s="1">
        <v>1</v>
      </c>
      <c r="D426" s="1" t="s">
        <v>5</v>
      </c>
      <c r="E426" s="1" t="str">
        <f>"0600753588901"</f>
        <v>0600753588901</v>
      </c>
      <c r="F426" s="1">
        <v>2600</v>
      </c>
    </row>
    <row r="427" spans="1:6" x14ac:dyDescent="0.25">
      <c r="A427" s="5" t="s">
        <v>677</v>
      </c>
      <c r="B427" s="5" t="s">
        <v>678</v>
      </c>
      <c r="C427" s="1">
        <v>1</v>
      </c>
      <c r="D427" s="1" t="s">
        <v>5</v>
      </c>
      <c r="E427" s="1" t="str">
        <f>"8719262000193"</f>
        <v>8719262000193</v>
      </c>
      <c r="F427" s="1">
        <v>2400</v>
      </c>
    </row>
    <row r="428" spans="1:6" x14ac:dyDescent="0.25">
      <c r="A428" s="5" t="s">
        <v>677</v>
      </c>
      <c r="B428" s="5" t="s">
        <v>679</v>
      </c>
      <c r="C428" s="1">
        <v>2</v>
      </c>
      <c r="D428" s="1" t="s">
        <v>5</v>
      </c>
      <c r="E428" s="1" t="str">
        <f>"8713748980139"</f>
        <v>8713748980139</v>
      </c>
      <c r="F428" s="1">
        <v>2900</v>
      </c>
    </row>
    <row r="429" spans="1:6" x14ac:dyDescent="0.25">
      <c r="A429" s="5" t="s">
        <v>680</v>
      </c>
      <c r="B429" s="5" t="s">
        <v>681</v>
      </c>
      <c r="C429" s="1">
        <v>1</v>
      </c>
      <c r="D429" s="1" t="s">
        <v>5</v>
      </c>
      <c r="E429" s="1" t="str">
        <f>"8713748981600"</f>
        <v>8713748981600</v>
      </c>
      <c r="F429" s="1">
        <v>2400</v>
      </c>
    </row>
    <row r="430" spans="1:6" x14ac:dyDescent="0.25">
      <c r="A430" s="5" t="s">
        <v>680</v>
      </c>
      <c r="B430" s="5" t="s">
        <v>682</v>
      </c>
      <c r="C430" s="1">
        <v>1</v>
      </c>
      <c r="D430" s="1" t="s">
        <v>5</v>
      </c>
      <c r="E430" s="1" t="str">
        <f>"8718469530618"</f>
        <v>8718469530618</v>
      </c>
      <c r="F430" s="1">
        <v>2400</v>
      </c>
    </row>
    <row r="431" spans="1:6" x14ac:dyDescent="0.25">
      <c r="A431" s="5" t="s">
        <v>683</v>
      </c>
      <c r="B431" s="5" t="s">
        <v>684</v>
      </c>
      <c r="C431" s="1">
        <v>1</v>
      </c>
      <c r="D431" s="1" t="s">
        <v>5</v>
      </c>
      <c r="E431" s="1" t="str">
        <f>"0600753518489"</f>
        <v>0600753518489</v>
      </c>
      <c r="F431" s="1">
        <v>2600</v>
      </c>
    </row>
    <row r="432" spans="1:6" x14ac:dyDescent="0.25">
      <c r="A432" s="5" t="s">
        <v>685</v>
      </c>
      <c r="B432" s="5" t="s">
        <v>686</v>
      </c>
      <c r="C432" s="1">
        <v>2</v>
      </c>
      <c r="D432" s="1" t="s">
        <v>5</v>
      </c>
      <c r="E432" s="1" t="str">
        <f>"0600753414125"</f>
        <v>0600753414125</v>
      </c>
      <c r="F432" s="1">
        <v>2600</v>
      </c>
    </row>
    <row r="433" spans="1:6" x14ac:dyDescent="0.25">
      <c r="A433" s="5" t="s">
        <v>685</v>
      </c>
      <c r="B433" s="5" t="s">
        <v>687</v>
      </c>
      <c r="C433" s="1">
        <v>1</v>
      </c>
      <c r="D433" s="1" t="s">
        <v>5</v>
      </c>
      <c r="E433" s="1" t="str">
        <f>"0600753365649"</f>
        <v>0600753365649</v>
      </c>
      <c r="F433" s="1">
        <v>2600</v>
      </c>
    </row>
    <row r="434" spans="1:6" x14ac:dyDescent="0.25">
      <c r="A434" s="5" t="s">
        <v>688</v>
      </c>
      <c r="B434" s="5" t="s">
        <v>689</v>
      </c>
      <c r="C434" s="1">
        <v>1</v>
      </c>
      <c r="D434" s="1" t="s">
        <v>5</v>
      </c>
      <c r="E434" s="1" t="str">
        <f>"8713748981334"</f>
        <v>8713748981334</v>
      </c>
      <c r="F434" s="1">
        <v>1300</v>
      </c>
    </row>
    <row r="435" spans="1:6" x14ac:dyDescent="0.25">
      <c r="A435" s="5" t="s">
        <v>690</v>
      </c>
      <c r="B435" s="5" t="s">
        <v>691</v>
      </c>
      <c r="C435" s="1">
        <v>1</v>
      </c>
      <c r="D435" s="1" t="s">
        <v>5</v>
      </c>
      <c r="E435" s="1" t="str">
        <f>"8718469537402"</f>
        <v>8718469537402</v>
      </c>
      <c r="F435" s="1">
        <v>2400</v>
      </c>
    </row>
    <row r="436" spans="1:6" x14ac:dyDescent="0.25">
      <c r="A436" s="5" t="s">
        <v>690</v>
      </c>
      <c r="B436" s="5" t="s">
        <v>692</v>
      </c>
      <c r="C436" s="1">
        <v>2</v>
      </c>
      <c r="D436" s="1" t="s">
        <v>5</v>
      </c>
      <c r="E436" s="1" t="str">
        <f>"8719262006386"</f>
        <v>8719262006386</v>
      </c>
      <c r="F436" s="1">
        <v>2900</v>
      </c>
    </row>
    <row r="437" spans="1:6" x14ac:dyDescent="0.25">
      <c r="A437" s="5" t="s">
        <v>690</v>
      </c>
      <c r="B437" s="5" t="s">
        <v>693</v>
      </c>
      <c r="C437" s="1">
        <v>2</v>
      </c>
      <c r="D437" s="1" t="s">
        <v>5</v>
      </c>
      <c r="E437" s="1" t="str">
        <f>"8719262000438"</f>
        <v>8719262000438</v>
      </c>
      <c r="F437" s="1">
        <v>2900</v>
      </c>
    </row>
    <row r="438" spans="1:6" x14ac:dyDescent="0.25">
      <c r="A438" s="5" t="s">
        <v>694</v>
      </c>
      <c r="B438" s="5" t="s">
        <v>695</v>
      </c>
      <c r="C438" s="1">
        <v>1</v>
      </c>
      <c r="D438" s="1" t="s">
        <v>5</v>
      </c>
      <c r="E438" s="1" t="str">
        <f>"0600753812372"</f>
        <v>0600753812372</v>
      </c>
      <c r="F438" s="1">
        <v>2700</v>
      </c>
    </row>
    <row r="439" spans="1:6" x14ac:dyDescent="0.25">
      <c r="A439" s="5" t="s">
        <v>696</v>
      </c>
      <c r="B439" s="5" t="s">
        <v>697</v>
      </c>
      <c r="C439" s="1">
        <v>1</v>
      </c>
      <c r="D439" s="1" t="s">
        <v>5</v>
      </c>
      <c r="E439" s="1" t="str">
        <f>"8719262001350"</f>
        <v>8719262001350</v>
      </c>
      <c r="F439" s="1">
        <v>2400</v>
      </c>
    </row>
    <row r="440" spans="1:6" x14ac:dyDescent="0.25">
      <c r="A440" s="5" t="s">
        <v>698</v>
      </c>
      <c r="B440" s="5" t="s">
        <v>699</v>
      </c>
      <c r="C440" s="1">
        <v>1</v>
      </c>
      <c r="D440" s="1" t="s">
        <v>5</v>
      </c>
      <c r="E440" s="1" t="str">
        <f>"8719262003736"</f>
        <v>8719262003736</v>
      </c>
      <c r="F440" s="1">
        <v>2400</v>
      </c>
    </row>
    <row r="441" spans="1:6" x14ac:dyDescent="0.25">
      <c r="A441" s="5" t="s">
        <v>698</v>
      </c>
      <c r="B441" s="5" t="s">
        <v>700</v>
      </c>
      <c r="C441" s="1">
        <v>1</v>
      </c>
      <c r="D441" s="1" t="s">
        <v>5</v>
      </c>
      <c r="E441" s="1" t="str">
        <f>"8718469538515"</f>
        <v>8718469538515</v>
      </c>
      <c r="F441" s="1">
        <v>2400</v>
      </c>
    </row>
    <row r="442" spans="1:6" x14ac:dyDescent="0.25">
      <c r="A442" s="5" t="s">
        <v>701</v>
      </c>
      <c r="B442" s="5" t="s">
        <v>702</v>
      </c>
      <c r="C442" s="1">
        <v>1</v>
      </c>
      <c r="D442" s="1" t="s">
        <v>5</v>
      </c>
      <c r="E442" s="1" t="str">
        <f>"8718469536719"</f>
        <v>8718469536719</v>
      </c>
      <c r="F442" s="1">
        <v>2400</v>
      </c>
    </row>
    <row r="443" spans="1:6" x14ac:dyDescent="0.25">
      <c r="A443" s="5" t="s">
        <v>703</v>
      </c>
      <c r="B443" s="5" t="s">
        <v>704</v>
      </c>
      <c r="C443" s="1">
        <v>1</v>
      </c>
      <c r="D443" s="1" t="s">
        <v>5</v>
      </c>
      <c r="E443" s="1" t="str">
        <f>"8719262005280"</f>
        <v>8719262005280</v>
      </c>
      <c r="F443" s="1">
        <v>2400</v>
      </c>
    </row>
    <row r="444" spans="1:6" x14ac:dyDescent="0.25">
      <c r="A444" s="5" t="s">
        <v>705</v>
      </c>
      <c r="B444" s="5" t="s">
        <v>706</v>
      </c>
      <c r="C444" s="1">
        <v>1</v>
      </c>
      <c r="D444" s="1" t="s">
        <v>5</v>
      </c>
      <c r="E444" s="1" t="str">
        <f>"8719262000971"</f>
        <v>8719262000971</v>
      </c>
      <c r="F444" s="1">
        <v>2400</v>
      </c>
    </row>
    <row r="445" spans="1:6" x14ac:dyDescent="0.25">
      <c r="A445" s="5" t="s">
        <v>705</v>
      </c>
      <c r="B445" s="5" t="s">
        <v>707</v>
      </c>
      <c r="C445" s="1">
        <v>1</v>
      </c>
      <c r="D445" s="1" t="s">
        <v>5</v>
      </c>
      <c r="E445" s="1" t="str">
        <f>"8719262000964"</f>
        <v>8719262000964</v>
      </c>
      <c r="F445" s="1">
        <v>2400</v>
      </c>
    </row>
    <row r="446" spans="1:6" x14ac:dyDescent="0.25">
      <c r="A446" s="5" t="s">
        <v>708</v>
      </c>
      <c r="B446" s="5" t="s">
        <v>708</v>
      </c>
      <c r="C446" s="1">
        <v>1</v>
      </c>
      <c r="D446" s="1" t="s">
        <v>5</v>
      </c>
      <c r="E446" s="1" t="str">
        <f>"8718469530656"</f>
        <v>8718469530656</v>
      </c>
      <c r="F446" s="1">
        <v>2400</v>
      </c>
    </row>
    <row r="447" spans="1:6" x14ac:dyDescent="0.25">
      <c r="A447" s="5" t="s">
        <v>708</v>
      </c>
      <c r="B447" s="5" t="s">
        <v>709</v>
      </c>
      <c r="C447" s="1">
        <v>2</v>
      </c>
      <c r="D447" s="1" t="s">
        <v>5</v>
      </c>
      <c r="E447" s="1" t="str">
        <f>"8719262003446"</f>
        <v>8719262003446</v>
      </c>
      <c r="F447" s="1">
        <v>2900</v>
      </c>
    </row>
    <row r="448" spans="1:6" x14ac:dyDescent="0.25">
      <c r="A448" s="5" t="s">
        <v>710</v>
      </c>
      <c r="B448" s="5" t="s">
        <v>711</v>
      </c>
      <c r="C448" s="1">
        <v>3</v>
      </c>
      <c r="D448" s="1" t="s">
        <v>225</v>
      </c>
      <c r="E448" s="1" t="str">
        <f>"8718469539475"</f>
        <v>8718469539475</v>
      </c>
      <c r="F448" s="1">
        <v>3600</v>
      </c>
    </row>
    <row r="449" spans="1:6" x14ac:dyDescent="0.25">
      <c r="A449" s="5" t="s">
        <v>712</v>
      </c>
      <c r="B449" s="5" t="s">
        <v>713</v>
      </c>
      <c r="C449" s="1">
        <v>2</v>
      </c>
      <c r="D449" s="1" t="s">
        <v>5</v>
      </c>
      <c r="E449" s="1" t="str">
        <f>"0884108002339"</f>
        <v>0884108002339</v>
      </c>
      <c r="F449" s="1">
        <v>3100</v>
      </c>
    </row>
    <row r="450" spans="1:6" x14ac:dyDescent="0.25">
      <c r="A450" s="5" t="s">
        <v>714</v>
      </c>
      <c r="B450" s="5" t="s">
        <v>715</v>
      </c>
      <c r="C450" s="1">
        <v>2</v>
      </c>
      <c r="D450" s="1" t="s">
        <v>5</v>
      </c>
      <c r="E450" s="1" t="str">
        <f>"8719262007758"</f>
        <v>8719262007758</v>
      </c>
      <c r="F450" s="1">
        <v>2900</v>
      </c>
    </row>
    <row r="451" spans="1:6" x14ac:dyDescent="0.25">
      <c r="A451" s="5" t="s">
        <v>714</v>
      </c>
      <c r="B451" s="5" t="s">
        <v>716</v>
      </c>
      <c r="C451" s="1">
        <v>1</v>
      </c>
      <c r="D451" s="1" t="s">
        <v>5</v>
      </c>
      <c r="E451" s="1" t="str">
        <f>"8719262007123"</f>
        <v>8719262007123</v>
      </c>
      <c r="F451" s="1">
        <v>2400</v>
      </c>
    </row>
    <row r="452" spans="1:6" x14ac:dyDescent="0.25">
      <c r="A452" s="5" t="s">
        <v>714</v>
      </c>
      <c r="B452" s="5" t="s">
        <v>717</v>
      </c>
      <c r="C452" s="1">
        <v>2</v>
      </c>
      <c r="D452" s="1" t="s">
        <v>5</v>
      </c>
      <c r="E452" s="1" t="str">
        <f>"8719262004047"</f>
        <v>8719262004047</v>
      </c>
      <c r="F452" s="1">
        <v>2900</v>
      </c>
    </row>
    <row r="453" spans="1:6" x14ac:dyDescent="0.25">
      <c r="A453" s="5" t="s">
        <v>718</v>
      </c>
      <c r="B453" s="5" t="s">
        <v>292</v>
      </c>
      <c r="C453" s="1">
        <v>2</v>
      </c>
      <c r="D453" s="1" t="s">
        <v>5</v>
      </c>
      <c r="E453" s="1" t="str">
        <f>"0600753502525"</f>
        <v>0600753502525</v>
      </c>
      <c r="F453" s="1">
        <v>3100</v>
      </c>
    </row>
    <row r="454" spans="1:6" x14ac:dyDescent="0.25">
      <c r="A454" s="5" t="s">
        <v>718</v>
      </c>
      <c r="B454" s="5" t="s">
        <v>719</v>
      </c>
      <c r="C454" s="1">
        <v>1</v>
      </c>
      <c r="D454" s="1" t="s">
        <v>5</v>
      </c>
      <c r="E454" s="1" t="str">
        <f>"8718469532582"</f>
        <v>8718469532582</v>
      </c>
      <c r="F454" s="1">
        <v>2400</v>
      </c>
    </row>
    <row r="455" spans="1:6" x14ac:dyDescent="0.25">
      <c r="A455" s="5" t="s">
        <v>720</v>
      </c>
      <c r="B455" s="5" t="s">
        <v>721</v>
      </c>
      <c r="C455" s="1">
        <v>1</v>
      </c>
      <c r="D455" s="1" t="s">
        <v>5</v>
      </c>
      <c r="E455" s="1" t="str">
        <f>"8718469533251"</f>
        <v>8718469533251</v>
      </c>
      <c r="F455" s="1">
        <v>2400</v>
      </c>
    </row>
    <row r="456" spans="1:6" x14ac:dyDescent="0.25">
      <c r="A456" s="5" t="s">
        <v>722</v>
      </c>
      <c r="B456" s="5" t="s">
        <v>723</v>
      </c>
      <c r="C456" s="1">
        <v>1</v>
      </c>
      <c r="D456" s="1" t="s">
        <v>5</v>
      </c>
      <c r="E456" s="1" t="str">
        <f>"8719262005877"</f>
        <v>8719262005877</v>
      </c>
      <c r="F456" s="1">
        <v>2400</v>
      </c>
    </row>
    <row r="457" spans="1:6" x14ac:dyDescent="0.25">
      <c r="A457" s="5" t="s">
        <v>724</v>
      </c>
      <c r="B457" s="5" t="s">
        <v>724</v>
      </c>
      <c r="C457" s="1">
        <v>1</v>
      </c>
      <c r="D457" s="1" t="s">
        <v>5</v>
      </c>
      <c r="E457" s="1" t="str">
        <f>"8713748981044"</f>
        <v>8713748981044</v>
      </c>
      <c r="F457" s="1">
        <v>1300</v>
      </c>
    </row>
    <row r="458" spans="1:6" x14ac:dyDescent="0.25">
      <c r="A458" s="5" t="s">
        <v>725</v>
      </c>
      <c r="B458" s="5" t="s">
        <v>726</v>
      </c>
      <c r="C458" s="1">
        <v>1</v>
      </c>
      <c r="D458" s="1" t="s">
        <v>5</v>
      </c>
      <c r="E458" s="1" t="str">
        <f>"0600753573013"</f>
        <v>0600753573013</v>
      </c>
      <c r="F458" s="1">
        <v>2700</v>
      </c>
    </row>
    <row r="459" spans="1:6" x14ac:dyDescent="0.25">
      <c r="A459" s="5" t="s">
        <v>727</v>
      </c>
      <c r="B459" s="5" t="s">
        <v>728</v>
      </c>
      <c r="C459" s="1">
        <v>2</v>
      </c>
      <c r="D459" s="1" t="s">
        <v>5</v>
      </c>
      <c r="E459" s="1" t="str">
        <f>"8719262001169"</f>
        <v>8719262001169</v>
      </c>
      <c r="F459" s="1">
        <v>2900</v>
      </c>
    </row>
    <row r="460" spans="1:6" x14ac:dyDescent="0.25">
      <c r="A460" s="5" t="s">
        <v>727</v>
      </c>
      <c r="B460" s="5" t="s">
        <v>729</v>
      </c>
      <c r="C460" s="1">
        <v>2</v>
      </c>
      <c r="D460" s="1" t="s">
        <v>5</v>
      </c>
      <c r="E460" s="1" t="str">
        <f>"8718469539437"</f>
        <v>8718469539437</v>
      </c>
      <c r="F460" s="1">
        <v>2900</v>
      </c>
    </row>
    <row r="461" spans="1:6" x14ac:dyDescent="0.25">
      <c r="A461" s="5" t="s">
        <v>730</v>
      </c>
      <c r="B461" s="5" t="s">
        <v>731</v>
      </c>
      <c r="C461" s="1">
        <v>1</v>
      </c>
      <c r="D461" s="1" t="s">
        <v>5</v>
      </c>
      <c r="E461" s="1" t="str">
        <f>"8719262003774"</f>
        <v>8719262003774</v>
      </c>
      <c r="F461" s="1">
        <v>2400</v>
      </c>
    </row>
    <row r="462" spans="1:6" x14ac:dyDescent="0.25">
      <c r="A462" s="5" t="s">
        <v>730</v>
      </c>
      <c r="B462" s="5" t="s">
        <v>732</v>
      </c>
      <c r="C462" s="1">
        <v>1</v>
      </c>
      <c r="D462" s="1" t="s">
        <v>5</v>
      </c>
      <c r="E462" s="1" t="str">
        <f>"8719262003767"</f>
        <v>8719262003767</v>
      </c>
      <c r="F462" s="1">
        <v>2400</v>
      </c>
    </row>
    <row r="463" spans="1:6" x14ac:dyDescent="0.25">
      <c r="A463" s="5" t="s">
        <v>733</v>
      </c>
      <c r="B463" s="5" t="s">
        <v>734</v>
      </c>
      <c r="C463" s="1">
        <v>1</v>
      </c>
      <c r="D463" s="1" t="s">
        <v>5</v>
      </c>
      <c r="E463" s="1" t="str">
        <f>"8718469531431"</f>
        <v>8718469531431</v>
      </c>
      <c r="F463" s="1">
        <v>2400</v>
      </c>
    </row>
    <row r="464" spans="1:6" x14ac:dyDescent="0.25">
      <c r="A464" s="5" t="s">
        <v>735</v>
      </c>
      <c r="B464" s="5" t="s">
        <v>736</v>
      </c>
      <c r="C464" s="1">
        <v>1</v>
      </c>
      <c r="D464" s="1" t="s">
        <v>5</v>
      </c>
      <c r="E464" s="1" t="str">
        <f>"8718469539857"</f>
        <v>8718469539857</v>
      </c>
      <c r="F464" s="1">
        <v>2400</v>
      </c>
    </row>
    <row r="465" spans="1:6" x14ac:dyDescent="0.25">
      <c r="A465" s="5" t="s">
        <v>737</v>
      </c>
      <c r="B465" s="5" t="s">
        <v>738</v>
      </c>
      <c r="C465" s="1">
        <v>1</v>
      </c>
      <c r="D465" s="1" t="s">
        <v>5</v>
      </c>
      <c r="E465" s="1" t="str">
        <f>"8718469535149"</f>
        <v>8718469535149</v>
      </c>
      <c r="F465" s="1">
        <v>2700</v>
      </c>
    </row>
    <row r="466" spans="1:6" x14ac:dyDescent="0.25">
      <c r="A466" s="5" t="s">
        <v>737</v>
      </c>
      <c r="B466" s="5" t="s">
        <v>739</v>
      </c>
      <c r="C466" s="1">
        <v>1</v>
      </c>
      <c r="D466" s="1" t="s">
        <v>5</v>
      </c>
      <c r="E466" s="1" t="str">
        <f>"8718469534715"</f>
        <v>8718469534715</v>
      </c>
      <c r="F466" s="1">
        <v>2700</v>
      </c>
    </row>
    <row r="467" spans="1:6" x14ac:dyDescent="0.25">
      <c r="A467" s="5" t="s">
        <v>737</v>
      </c>
      <c r="B467" s="5" t="s">
        <v>740</v>
      </c>
      <c r="C467" s="1">
        <v>1</v>
      </c>
      <c r="D467" s="1" t="s">
        <v>5</v>
      </c>
      <c r="E467" s="1" t="str">
        <f>"8718469535118"</f>
        <v>8718469535118</v>
      </c>
      <c r="F467" s="1">
        <v>2700</v>
      </c>
    </row>
    <row r="468" spans="1:6" x14ac:dyDescent="0.25">
      <c r="A468" s="5" t="s">
        <v>737</v>
      </c>
      <c r="B468" s="5" t="s">
        <v>741</v>
      </c>
      <c r="C468" s="1">
        <v>1</v>
      </c>
      <c r="D468" s="1" t="s">
        <v>5</v>
      </c>
      <c r="E468" s="1" t="str">
        <f>"8719262001886"</f>
        <v>8719262001886</v>
      </c>
      <c r="F468" s="1">
        <v>2700</v>
      </c>
    </row>
    <row r="469" spans="1:6" x14ac:dyDescent="0.25">
      <c r="A469" s="5" t="s">
        <v>742</v>
      </c>
      <c r="B469" s="5" t="s">
        <v>743</v>
      </c>
      <c r="C469" s="1">
        <v>1</v>
      </c>
      <c r="D469" s="1" t="s">
        <v>5</v>
      </c>
      <c r="E469" s="1" t="str">
        <f>"8718469535972"</f>
        <v>8718469535972</v>
      </c>
      <c r="F469" s="1">
        <v>2400</v>
      </c>
    </row>
    <row r="470" spans="1:6" x14ac:dyDescent="0.25">
      <c r="A470" s="5" t="s">
        <v>744</v>
      </c>
      <c r="B470" s="5" t="s">
        <v>745</v>
      </c>
      <c r="C470" s="1">
        <v>1</v>
      </c>
      <c r="D470" s="1" t="s">
        <v>5</v>
      </c>
      <c r="E470" s="1" t="str">
        <f>"8719262003514"</f>
        <v>8719262003514</v>
      </c>
      <c r="F470" s="1">
        <v>2400</v>
      </c>
    </row>
    <row r="471" spans="1:6" x14ac:dyDescent="0.25">
      <c r="A471" s="5" t="s">
        <v>744</v>
      </c>
      <c r="B471" s="5" t="s">
        <v>746</v>
      </c>
      <c r="C471" s="1">
        <v>1</v>
      </c>
      <c r="D471" s="1" t="s">
        <v>5</v>
      </c>
      <c r="E471" s="1" t="str">
        <f>"0602557935226"</f>
        <v>0602557935226</v>
      </c>
      <c r="F471" s="1">
        <v>2600</v>
      </c>
    </row>
    <row r="472" spans="1:6" x14ac:dyDescent="0.25">
      <c r="A472" s="5" t="s">
        <v>744</v>
      </c>
      <c r="B472" s="5" t="s">
        <v>747</v>
      </c>
      <c r="C472" s="1">
        <v>1</v>
      </c>
      <c r="D472" s="1" t="s">
        <v>5</v>
      </c>
      <c r="E472" s="1" t="str">
        <f>"8712944332063"</f>
        <v>8712944332063</v>
      </c>
      <c r="F472" s="1">
        <v>2400</v>
      </c>
    </row>
    <row r="473" spans="1:6" x14ac:dyDescent="0.25">
      <c r="A473" s="5" t="s">
        <v>744</v>
      </c>
      <c r="B473" s="5" t="s">
        <v>748</v>
      </c>
      <c r="C473" s="1">
        <v>1</v>
      </c>
      <c r="D473" s="1" t="s">
        <v>5</v>
      </c>
      <c r="E473" s="1" t="str">
        <f>"0602567339472"</f>
        <v>0602567339472</v>
      </c>
      <c r="F473" s="1">
        <v>2600</v>
      </c>
    </row>
    <row r="474" spans="1:6" x14ac:dyDescent="0.25">
      <c r="A474" s="5" t="s">
        <v>744</v>
      </c>
      <c r="B474" s="5" t="s">
        <v>749</v>
      </c>
      <c r="C474" s="1">
        <v>2</v>
      </c>
      <c r="D474" s="1" t="s">
        <v>5</v>
      </c>
      <c r="E474" s="1" t="str">
        <f>"8713748981488"</f>
        <v>8713748981488</v>
      </c>
      <c r="F474" s="1">
        <v>2900</v>
      </c>
    </row>
    <row r="475" spans="1:6" x14ac:dyDescent="0.25">
      <c r="A475" s="5" t="s">
        <v>744</v>
      </c>
      <c r="B475" s="5" t="s">
        <v>750</v>
      </c>
      <c r="C475" s="1">
        <v>2</v>
      </c>
      <c r="D475" s="1" t="s">
        <v>5</v>
      </c>
      <c r="E475" s="1" t="str">
        <f>"0602547695468"</f>
        <v>0602547695468</v>
      </c>
      <c r="F475" s="1">
        <v>2000</v>
      </c>
    </row>
    <row r="476" spans="1:6" x14ac:dyDescent="0.25">
      <c r="A476" s="5" t="s">
        <v>744</v>
      </c>
      <c r="B476" s="5" t="s">
        <v>751</v>
      </c>
      <c r="C476" s="1">
        <v>2</v>
      </c>
      <c r="D476" s="1" t="s">
        <v>5</v>
      </c>
      <c r="E476" s="1" t="str">
        <f>"0602537028382"</f>
        <v>0602537028382</v>
      </c>
      <c r="F476" s="1">
        <v>3100</v>
      </c>
    </row>
    <row r="477" spans="1:6" x14ac:dyDescent="0.25">
      <c r="A477" s="5" t="s">
        <v>752</v>
      </c>
      <c r="B477" s="5" t="s">
        <v>753</v>
      </c>
      <c r="C477" s="1">
        <v>2</v>
      </c>
      <c r="D477" s="1" t="s">
        <v>5</v>
      </c>
      <c r="E477" s="1" t="str">
        <f>"8718469532230"</f>
        <v>8718469532230</v>
      </c>
      <c r="F477" s="1">
        <v>2900</v>
      </c>
    </row>
    <row r="478" spans="1:6" x14ac:dyDescent="0.25">
      <c r="A478" s="5" t="s">
        <v>754</v>
      </c>
      <c r="B478" s="5" t="s">
        <v>755</v>
      </c>
      <c r="C478" s="1">
        <v>1</v>
      </c>
      <c r="D478" s="1" t="s">
        <v>5</v>
      </c>
      <c r="E478" s="1" t="str">
        <f>"0602557826395"</f>
        <v>0602557826395</v>
      </c>
      <c r="F478" s="1">
        <v>2700</v>
      </c>
    </row>
    <row r="479" spans="1:6" x14ac:dyDescent="0.25">
      <c r="A479" s="5" t="s">
        <v>756</v>
      </c>
      <c r="B479" s="5" t="s">
        <v>757</v>
      </c>
      <c r="C479" s="1">
        <v>1</v>
      </c>
      <c r="D479" s="1" t="s">
        <v>5</v>
      </c>
      <c r="E479" s="1" t="str">
        <f>"8718469533633"</f>
        <v>8718469533633</v>
      </c>
      <c r="F479" s="1">
        <v>2600</v>
      </c>
    </row>
    <row r="480" spans="1:6" x14ac:dyDescent="0.25">
      <c r="A480" s="5" t="s">
        <v>758</v>
      </c>
      <c r="B480" s="5" t="s">
        <v>759</v>
      </c>
      <c r="C480" s="1">
        <v>1</v>
      </c>
      <c r="D480" s="1" t="s">
        <v>5</v>
      </c>
      <c r="E480" s="1" t="str">
        <f>"0600753486016"</f>
        <v>0600753486016</v>
      </c>
      <c r="F480" s="1">
        <v>2700</v>
      </c>
    </row>
    <row r="481" spans="1:6" x14ac:dyDescent="0.25">
      <c r="A481" s="5" t="s">
        <v>760</v>
      </c>
      <c r="B481" s="5" t="s">
        <v>761</v>
      </c>
      <c r="C481" s="1">
        <v>1</v>
      </c>
      <c r="D481" s="1" t="s">
        <v>5</v>
      </c>
      <c r="E481" s="1" t="str">
        <f>"8719262004368"</f>
        <v>8719262004368</v>
      </c>
      <c r="F481" s="1">
        <v>2400</v>
      </c>
    </row>
    <row r="482" spans="1:6" x14ac:dyDescent="0.25">
      <c r="A482" s="5" t="s">
        <v>762</v>
      </c>
      <c r="B482" s="5" t="s">
        <v>763</v>
      </c>
      <c r="C482" s="1">
        <v>1</v>
      </c>
      <c r="D482" s="1" t="s">
        <v>5</v>
      </c>
      <c r="E482" s="1" t="str">
        <f>"8718469532766"</f>
        <v>8718469532766</v>
      </c>
      <c r="F482" s="1">
        <v>2400</v>
      </c>
    </row>
    <row r="483" spans="1:6" x14ac:dyDescent="0.25">
      <c r="A483" s="5" t="s">
        <v>764</v>
      </c>
      <c r="B483" s="5" t="s">
        <v>765</v>
      </c>
      <c r="C483" s="1">
        <v>1</v>
      </c>
      <c r="D483" s="1" t="s">
        <v>5</v>
      </c>
      <c r="E483" s="1" t="str">
        <f>"8719262001374"</f>
        <v>8719262001374</v>
      </c>
      <c r="F483" s="1">
        <v>2400</v>
      </c>
    </row>
    <row r="484" spans="1:6" x14ac:dyDescent="0.25">
      <c r="A484" s="5" t="s">
        <v>766</v>
      </c>
      <c r="B484" s="5" t="s">
        <v>767</v>
      </c>
      <c r="C484" s="1">
        <v>1</v>
      </c>
      <c r="D484" s="1" t="s">
        <v>5</v>
      </c>
      <c r="E484" s="1" t="str">
        <f>"8718469532902"</f>
        <v>8718469532902</v>
      </c>
      <c r="F484" s="1">
        <v>2400</v>
      </c>
    </row>
    <row r="485" spans="1:6" x14ac:dyDescent="0.25">
      <c r="A485" s="5" t="s">
        <v>768</v>
      </c>
      <c r="B485" s="5" t="s">
        <v>769</v>
      </c>
      <c r="C485" s="1">
        <v>2</v>
      </c>
      <c r="D485" s="1" t="s">
        <v>5</v>
      </c>
      <c r="E485" s="1" t="str">
        <f>"8719262006843"</f>
        <v>8719262006843</v>
      </c>
      <c r="F485" s="1">
        <v>2900</v>
      </c>
    </row>
    <row r="486" spans="1:6" x14ac:dyDescent="0.25">
      <c r="A486" s="5" t="s">
        <v>768</v>
      </c>
      <c r="B486" s="5" t="s">
        <v>770</v>
      </c>
      <c r="C486" s="1">
        <v>2</v>
      </c>
      <c r="D486" s="1" t="s">
        <v>5</v>
      </c>
      <c r="E486" s="1" t="str">
        <f>"8719262006850"</f>
        <v>8719262006850</v>
      </c>
      <c r="F486" s="1">
        <v>2900</v>
      </c>
    </row>
    <row r="487" spans="1:6" x14ac:dyDescent="0.25">
      <c r="A487" s="5" t="s">
        <v>771</v>
      </c>
      <c r="B487" s="5" t="s">
        <v>772</v>
      </c>
      <c r="C487" s="1">
        <v>1</v>
      </c>
      <c r="D487" s="1" t="s">
        <v>5</v>
      </c>
      <c r="E487" s="1" t="str">
        <f>"0602527896908"</f>
        <v>0602527896908</v>
      </c>
      <c r="F487" s="1">
        <v>2700</v>
      </c>
    </row>
    <row r="488" spans="1:6" x14ac:dyDescent="0.25">
      <c r="A488" s="5" t="s">
        <v>773</v>
      </c>
      <c r="B488" s="5" t="s">
        <v>774</v>
      </c>
      <c r="C488" s="1">
        <v>1</v>
      </c>
      <c r="D488" s="1" t="s">
        <v>5</v>
      </c>
      <c r="E488" s="1" t="str">
        <f>"8719262002074"</f>
        <v>8719262002074</v>
      </c>
      <c r="F488" s="1">
        <v>2400</v>
      </c>
    </row>
    <row r="489" spans="1:6" x14ac:dyDescent="0.25">
      <c r="A489" s="5" t="s">
        <v>775</v>
      </c>
      <c r="B489" s="5" t="s">
        <v>776</v>
      </c>
      <c r="C489" s="1">
        <v>1</v>
      </c>
      <c r="D489" s="1" t="s">
        <v>5</v>
      </c>
      <c r="E489" s="1" t="str">
        <f>"8719262006782"</f>
        <v>8719262006782</v>
      </c>
      <c r="F489" s="1">
        <v>2400</v>
      </c>
    </row>
    <row r="490" spans="1:6" x14ac:dyDescent="0.25">
      <c r="A490" s="5" t="s">
        <v>777</v>
      </c>
      <c r="B490" s="5" t="s">
        <v>778</v>
      </c>
      <c r="C490" s="1">
        <v>1</v>
      </c>
      <c r="D490" s="1" t="s">
        <v>5</v>
      </c>
      <c r="E490" s="1" t="str">
        <f>"8719262002241"</f>
        <v>8719262002241</v>
      </c>
      <c r="F490" s="1">
        <v>2400</v>
      </c>
    </row>
    <row r="491" spans="1:6" x14ac:dyDescent="0.25">
      <c r="A491" s="5" t="s">
        <v>779</v>
      </c>
      <c r="B491" s="5" t="s">
        <v>780</v>
      </c>
      <c r="C491" s="1">
        <v>2</v>
      </c>
      <c r="D491" s="1" t="s">
        <v>5</v>
      </c>
      <c r="E491" s="1" t="str">
        <f>"8719262003750"</f>
        <v>8719262003750</v>
      </c>
      <c r="F491" s="1">
        <v>2900</v>
      </c>
    </row>
    <row r="492" spans="1:6" x14ac:dyDescent="0.25">
      <c r="A492" s="5" t="s">
        <v>779</v>
      </c>
      <c r="B492" s="5" t="s">
        <v>781</v>
      </c>
      <c r="C492" s="1">
        <v>2</v>
      </c>
      <c r="D492" s="1" t="s">
        <v>5</v>
      </c>
      <c r="E492" s="1" t="str">
        <f>"8719262005006"</f>
        <v>8719262005006</v>
      </c>
      <c r="F492" s="1">
        <v>2900</v>
      </c>
    </row>
    <row r="493" spans="1:6" x14ac:dyDescent="0.25">
      <c r="A493" s="5" t="s">
        <v>779</v>
      </c>
      <c r="B493" s="5" t="s">
        <v>782</v>
      </c>
      <c r="C493" s="1">
        <v>2</v>
      </c>
      <c r="D493" s="1" t="s">
        <v>5</v>
      </c>
      <c r="E493" s="1" t="str">
        <f>"8713748981174"</f>
        <v>8713748981174</v>
      </c>
      <c r="F493" s="1">
        <v>2900</v>
      </c>
    </row>
    <row r="494" spans="1:6" x14ac:dyDescent="0.25">
      <c r="A494" s="5" t="s">
        <v>779</v>
      </c>
      <c r="B494" s="5" t="s">
        <v>783</v>
      </c>
      <c r="C494" s="1">
        <v>2</v>
      </c>
      <c r="D494" s="1" t="s">
        <v>5</v>
      </c>
      <c r="E494" s="1" t="str">
        <f>"8719262004993"</f>
        <v>8719262004993</v>
      </c>
      <c r="F494" s="1">
        <v>2900</v>
      </c>
    </row>
    <row r="495" spans="1:6" x14ac:dyDescent="0.25">
      <c r="A495" s="5" t="s">
        <v>784</v>
      </c>
      <c r="B495" s="5" t="s">
        <v>785</v>
      </c>
      <c r="C495" s="1">
        <v>1</v>
      </c>
      <c r="D495" s="1" t="s">
        <v>5</v>
      </c>
      <c r="E495" s="1" t="str">
        <f>"8719262005242"</f>
        <v>8719262005242</v>
      </c>
      <c r="F495" s="1">
        <v>2400</v>
      </c>
    </row>
    <row r="496" spans="1:6" x14ac:dyDescent="0.25">
      <c r="A496" s="5" t="s">
        <v>786</v>
      </c>
      <c r="B496" s="5" t="s">
        <v>787</v>
      </c>
      <c r="C496" s="1">
        <v>1</v>
      </c>
      <c r="D496" s="1" t="s">
        <v>5</v>
      </c>
      <c r="E496" s="1" t="str">
        <f>"8717206922051"</f>
        <v>8717206922051</v>
      </c>
      <c r="F496" s="1">
        <v>2400</v>
      </c>
    </row>
    <row r="497" spans="1:6" x14ac:dyDescent="0.25">
      <c r="A497" s="5" t="s">
        <v>788</v>
      </c>
      <c r="B497" s="5" t="s">
        <v>789</v>
      </c>
      <c r="C497" s="1">
        <v>1</v>
      </c>
      <c r="D497" s="1" t="s">
        <v>5</v>
      </c>
      <c r="E497" s="1" t="str">
        <f>"8713748982171"</f>
        <v>8713748982171</v>
      </c>
      <c r="F497" s="1">
        <v>2400</v>
      </c>
    </row>
    <row r="498" spans="1:6" x14ac:dyDescent="0.25">
      <c r="A498" s="5" t="s">
        <v>788</v>
      </c>
      <c r="B498" s="5" t="s">
        <v>790</v>
      </c>
      <c r="C498" s="1">
        <v>1</v>
      </c>
      <c r="D498" s="1" t="s">
        <v>5</v>
      </c>
      <c r="E498" s="1" t="str">
        <f>"0886973921814"</f>
        <v>0886973921814</v>
      </c>
      <c r="F498" s="1">
        <v>2400</v>
      </c>
    </row>
    <row r="499" spans="1:6" x14ac:dyDescent="0.25">
      <c r="A499" s="5" t="s">
        <v>788</v>
      </c>
      <c r="B499" s="5" t="s">
        <v>791</v>
      </c>
      <c r="C499" s="1">
        <v>1</v>
      </c>
      <c r="D499" s="1" t="s">
        <v>5</v>
      </c>
      <c r="E499" s="1" t="str">
        <f>"8718469535194"</f>
        <v>8718469535194</v>
      </c>
      <c r="F499" s="1">
        <v>2400</v>
      </c>
    </row>
    <row r="500" spans="1:6" x14ac:dyDescent="0.25">
      <c r="A500" s="5" t="s">
        <v>788</v>
      </c>
      <c r="B500" s="5" t="s">
        <v>792</v>
      </c>
      <c r="C500" s="1">
        <v>1</v>
      </c>
      <c r="D500" s="1" t="s">
        <v>5</v>
      </c>
      <c r="E500" s="1" t="str">
        <f>"8718469530670"</f>
        <v>8718469530670</v>
      </c>
      <c r="F500" s="1">
        <v>2400</v>
      </c>
    </row>
    <row r="501" spans="1:6" x14ac:dyDescent="0.25">
      <c r="A501" s="5" t="s">
        <v>788</v>
      </c>
      <c r="B501" s="5" t="s">
        <v>793</v>
      </c>
      <c r="C501" s="1">
        <v>1</v>
      </c>
      <c r="D501" s="1" t="s">
        <v>5</v>
      </c>
      <c r="E501" s="1" t="str">
        <f>"8719262004733"</f>
        <v>8719262004733</v>
      </c>
      <c r="F501" s="1">
        <v>2400</v>
      </c>
    </row>
    <row r="502" spans="1:6" x14ac:dyDescent="0.25">
      <c r="A502" s="5" t="s">
        <v>788</v>
      </c>
      <c r="B502" s="5" t="s">
        <v>794</v>
      </c>
      <c r="C502" s="1">
        <v>1</v>
      </c>
      <c r="D502" s="1" t="s">
        <v>5</v>
      </c>
      <c r="E502" s="1" t="str">
        <f>"0886974040613"</f>
        <v>0886974040613</v>
      </c>
      <c r="F502" s="1">
        <v>2400</v>
      </c>
    </row>
    <row r="503" spans="1:6" x14ac:dyDescent="0.25">
      <c r="A503" s="5" t="s">
        <v>795</v>
      </c>
      <c r="B503" s="5" t="s">
        <v>796</v>
      </c>
      <c r="C503" s="1">
        <v>1</v>
      </c>
      <c r="D503" s="1" t="s">
        <v>5</v>
      </c>
      <c r="E503" s="1" t="str">
        <f>"8719262005518"</f>
        <v>8719262005518</v>
      </c>
      <c r="F503" s="1">
        <v>2400</v>
      </c>
    </row>
    <row r="504" spans="1:6" x14ac:dyDescent="0.25">
      <c r="A504" s="5" t="s">
        <v>797</v>
      </c>
      <c r="B504" s="5" t="s">
        <v>798</v>
      </c>
      <c r="C504" s="1">
        <v>2</v>
      </c>
      <c r="D504" s="1" t="s">
        <v>5</v>
      </c>
      <c r="E504" s="1" t="str">
        <f>"8718469538447"</f>
        <v>8718469538447</v>
      </c>
      <c r="F504" s="1">
        <v>2900</v>
      </c>
    </row>
    <row r="505" spans="1:6" x14ac:dyDescent="0.25">
      <c r="A505" s="5" t="s">
        <v>799</v>
      </c>
      <c r="B505" s="5" t="s">
        <v>800</v>
      </c>
      <c r="C505" s="1">
        <v>1</v>
      </c>
      <c r="D505" s="1" t="s">
        <v>5</v>
      </c>
      <c r="E505" s="1" t="str">
        <f>"8718469538980"</f>
        <v>8718469538980</v>
      </c>
      <c r="F505" s="1">
        <v>2400</v>
      </c>
    </row>
    <row r="506" spans="1:6" x14ac:dyDescent="0.25">
      <c r="A506" s="5" t="s">
        <v>801</v>
      </c>
      <c r="B506" s="5" t="s">
        <v>802</v>
      </c>
      <c r="C506" s="1">
        <v>2</v>
      </c>
      <c r="D506" s="1" t="s">
        <v>5</v>
      </c>
      <c r="E506" s="1" t="str">
        <f>"8718469534203"</f>
        <v>8718469534203</v>
      </c>
      <c r="F506" s="1">
        <v>2900</v>
      </c>
    </row>
    <row r="507" spans="1:6" x14ac:dyDescent="0.25">
      <c r="A507" s="5" t="s">
        <v>801</v>
      </c>
      <c r="B507" s="5" t="s">
        <v>803</v>
      </c>
      <c r="C507" s="1">
        <v>2</v>
      </c>
      <c r="D507" s="1" t="s">
        <v>5</v>
      </c>
      <c r="E507" s="1" t="str">
        <f>"8719262008250"</f>
        <v>8719262008250</v>
      </c>
      <c r="F507" s="1">
        <v>2900</v>
      </c>
    </row>
    <row r="508" spans="1:6" x14ac:dyDescent="0.25">
      <c r="A508" s="5" t="s">
        <v>804</v>
      </c>
      <c r="B508" s="5" t="s">
        <v>805</v>
      </c>
      <c r="C508" s="1">
        <v>1</v>
      </c>
      <c r="D508" s="1" t="s">
        <v>5</v>
      </c>
      <c r="E508" s="1" t="str">
        <f>"8719262007574"</f>
        <v>8719262007574</v>
      </c>
      <c r="F508" s="1">
        <v>2700</v>
      </c>
    </row>
    <row r="509" spans="1:6" x14ac:dyDescent="0.25">
      <c r="A509" s="5" t="s">
        <v>804</v>
      </c>
      <c r="B509" s="5" t="s">
        <v>342</v>
      </c>
      <c r="C509" s="1">
        <v>1</v>
      </c>
      <c r="D509" s="1" t="s">
        <v>5</v>
      </c>
      <c r="E509" s="1" t="str">
        <f>"8718469531837"</f>
        <v>8718469531837</v>
      </c>
      <c r="F509" s="1">
        <v>2400</v>
      </c>
    </row>
    <row r="510" spans="1:6" x14ac:dyDescent="0.25">
      <c r="A510" s="5" t="s">
        <v>806</v>
      </c>
      <c r="B510" s="5" t="s">
        <v>807</v>
      </c>
      <c r="C510" s="1">
        <v>1</v>
      </c>
      <c r="D510" s="1" t="s">
        <v>5</v>
      </c>
      <c r="E510" s="1" t="str">
        <f>"8718469530328"</f>
        <v>8718469530328</v>
      </c>
      <c r="F510" s="1">
        <v>2400</v>
      </c>
    </row>
    <row r="511" spans="1:6" x14ac:dyDescent="0.25">
      <c r="A511" s="5" t="s">
        <v>808</v>
      </c>
      <c r="B511" s="5" t="s">
        <v>809</v>
      </c>
      <c r="C511" s="1">
        <v>1</v>
      </c>
      <c r="D511" s="1" t="s">
        <v>5</v>
      </c>
      <c r="E511" s="1" t="str">
        <f>"0602547030214"</f>
        <v>0602547030214</v>
      </c>
      <c r="F511" s="1">
        <v>2700</v>
      </c>
    </row>
    <row r="512" spans="1:6" x14ac:dyDescent="0.25">
      <c r="A512" s="5" t="s">
        <v>810</v>
      </c>
      <c r="B512" s="5" t="s">
        <v>811</v>
      </c>
      <c r="C512" s="1">
        <v>2</v>
      </c>
      <c r="D512" s="1" t="s">
        <v>5</v>
      </c>
      <c r="E512" s="1" t="str">
        <f>"0602547430175"</f>
        <v>0602547430175</v>
      </c>
      <c r="F512" s="1">
        <v>3100</v>
      </c>
    </row>
    <row r="513" spans="1:6" x14ac:dyDescent="0.25">
      <c r="A513" s="5" t="s">
        <v>812</v>
      </c>
      <c r="B513" s="5" t="s">
        <v>813</v>
      </c>
      <c r="C513" s="1">
        <v>1</v>
      </c>
      <c r="D513" s="1" t="s">
        <v>5</v>
      </c>
      <c r="E513" s="1" t="str">
        <f>"8719262005013"</f>
        <v>8719262005013</v>
      </c>
      <c r="F513" s="1">
        <v>2400</v>
      </c>
    </row>
    <row r="514" spans="1:6" x14ac:dyDescent="0.25">
      <c r="A514" s="5" t="s">
        <v>814</v>
      </c>
      <c r="B514" s="5" t="s">
        <v>815</v>
      </c>
      <c r="C514" s="1">
        <v>1</v>
      </c>
      <c r="D514" s="1" t="s">
        <v>5</v>
      </c>
      <c r="E514" s="1" t="str">
        <f>"8718469539963"</f>
        <v>8718469539963</v>
      </c>
      <c r="F514" s="1">
        <v>2400</v>
      </c>
    </row>
    <row r="515" spans="1:6" x14ac:dyDescent="0.25">
      <c r="A515" s="5" t="s">
        <v>816</v>
      </c>
      <c r="B515" s="5" t="s">
        <v>817</v>
      </c>
      <c r="C515" s="1">
        <v>1</v>
      </c>
      <c r="D515" s="1" t="s">
        <v>5</v>
      </c>
      <c r="E515" s="1" t="str">
        <f>"8718469538232"</f>
        <v>8718469538232</v>
      </c>
      <c r="F515" s="1">
        <v>2400</v>
      </c>
    </row>
    <row r="516" spans="1:6" x14ac:dyDescent="0.25">
      <c r="A516" s="5" t="s">
        <v>816</v>
      </c>
      <c r="B516" s="5" t="s">
        <v>818</v>
      </c>
      <c r="C516" s="1">
        <v>1</v>
      </c>
      <c r="D516" s="1" t="s">
        <v>5</v>
      </c>
      <c r="E516" s="1" t="str">
        <f>"8718469531509"</f>
        <v>8718469531509</v>
      </c>
      <c r="F516" s="1">
        <v>2400</v>
      </c>
    </row>
    <row r="517" spans="1:6" x14ac:dyDescent="0.25">
      <c r="A517" s="5" t="s">
        <v>819</v>
      </c>
      <c r="B517" s="5" t="s">
        <v>820</v>
      </c>
      <c r="C517" s="1">
        <v>1</v>
      </c>
      <c r="D517" s="1" t="s">
        <v>5</v>
      </c>
      <c r="E517" s="1" t="str">
        <f>"8719262005457"</f>
        <v>8719262005457</v>
      </c>
      <c r="F517" s="1">
        <v>2400</v>
      </c>
    </row>
    <row r="518" spans="1:6" x14ac:dyDescent="0.25">
      <c r="A518" s="5" t="s">
        <v>821</v>
      </c>
      <c r="B518" s="5" t="s">
        <v>822</v>
      </c>
      <c r="C518" s="1">
        <v>2</v>
      </c>
      <c r="D518" s="1" t="s">
        <v>5</v>
      </c>
      <c r="E518" s="1" t="str">
        <f>"8718469530830"</f>
        <v>8718469530830</v>
      </c>
      <c r="F518" s="1">
        <v>3400</v>
      </c>
    </row>
    <row r="519" spans="1:6" x14ac:dyDescent="0.25">
      <c r="A519" s="5" t="s">
        <v>823</v>
      </c>
      <c r="B519" s="5" t="s">
        <v>824</v>
      </c>
      <c r="C519" s="1">
        <v>1</v>
      </c>
      <c r="D519" s="1" t="s">
        <v>5</v>
      </c>
      <c r="E519" s="1" t="str">
        <f>"8718469532285"</f>
        <v>8718469532285</v>
      </c>
      <c r="F519" s="1">
        <v>2700</v>
      </c>
    </row>
    <row r="520" spans="1:6" x14ac:dyDescent="0.25">
      <c r="A520" s="5" t="s">
        <v>823</v>
      </c>
      <c r="B520" s="5" t="s">
        <v>824</v>
      </c>
      <c r="C520" s="1">
        <v>1</v>
      </c>
      <c r="D520" s="1" t="s">
        <v>5</v>
      </c>
      <c r="E520" s="1" t="str">
        <f>"8718469532292"</f>
        <v>8718469532292</v>
      </c>
      <c r="F520" s="1">
        <v>2700</v>
      </c>
    </row>
    <row r="521" spans="1:6" x14ac:dyDescent="0.25">
      <c r="A521" s="5" t="s">
        <v>823</v>
      </c>
      <c r="B521" s="5" t="s">
        <v>825</v>
      </c>
      <c r="C521" s="1">
        <v>2</v>
      </c>
      <c r="D521" s="1" t="s">
        <v>5</v>
      </c>
      <c r="E521" s="1" t="str">
        <f>"8718469534470"</f>
        <v>8718469534470</v>
      </c>
      <c r="F521" s="1">
        <v>3400</v>
      </c>
    </row>
    <row r="522" spans="1:6" x14ac:dyDescent="0.25">
      <c r="A522" s="5" t="s">
        <v>826</v>
      </c>
      <c r="B522" s="5" t="s">
        <v>827</v>
      </c>
      <c r="C522" s="1">
        <v>2</v>
      </c>
      <c r="D522" s="1" t="s">
        <v>5</v>
      </c>
      <c r="E522" s="1" t="str">
        <f>"8718469538027"</f>
        <v>8718469538027</v>
      </c>
      <c r="F522" s="1">
        <v>2900</v>
      </c>
    </row>
    <row r="523" spans="1:6" x14ac:dyDescent="0.25">
      <c r="A523" s="5" t="s">
        <v>828</v>
      </c>
      <c r="B523" s="5" t="s">
        <v>829</v>
      </c>
      <c r="C523" s="1">
        <v>1</v>
      </c>
      <c r="D523" s="1" t="s">
        <v>5</v>
      </c>
      <c r="E523" s="1" t="str">
        <f>"0600753812303"</f>
        <v>0600753812303</v>
      </c>
      <c r="F523" s="1">
        <v>2600</v>
      </c>
    </row>
    <row r="524" spans="1:6" x14ac:dyDescent="0.25">
      <c r="A524" s="5" t="s">
        <v>830</v>
      </c>
      <c r="B524" s="5" t="s">
        <v>831</v>
      </c>
      <c r="C524" s="1">
        <v>1</v>
      </c>
      <c r="D524" s="1" t="s">
        <v>5</v>
      </c>
      <c r="E524" s="1" t="str">
        <f>"8719262004504"</f>
        <v>8719262004504</v>
      </c>
      <c r="F524" s="1">
        <v>2400</v>
      </c>
    </row>
    <row r="525" spans="1:6" x14ac:dyDescent="0.25">
      <c r="A525" s="5" t="s">
        <v>832</v>
      </c>
      <c r="B525" s="5" t="s">
        <v>833</v>
      </c>
      <c r="C525" s="1">
        <v>1</v>
      </c>
      <c r="D525" s="1" t="s">
        <v>5</v>
      </c>
      <c r="E525" s="1" t="str">
        <f>"8719262008458"</f>
        <v>8719262008458</v>
      </c>
      <c r="F525" s="1">
        <v>2400</v>
      </c>
    </row>
    <row r="526" spans="1:6" x14ac:dyDescent="0.25">
      <c r="A526" s="5" t="s">
        <v>832</v>
      </c>
      <c r="B526" s="5" t="s">
        <v>834</v>
      </c>
      <c r="C526" s="1">
        <v>1</v>
      </c>
      <c r="D526" s="1" t="s">
        <v>5</v>
      </c>
      <c r="E526" s="1" t="str">
        <f>"8719262001190"</f>
        <v>8719262001190</v>
      </c>
      <c r="F526" s="1">
        <v>2400</v>
      </c>
    </row>
    <row r="527" spans="1:6" x14ac:dyDescent="0.25">
      <c r="A527" s="5" t="s">
        <v>832</v>
      </c>
      <c r="B527" s="5" t="s">
        <v>835</v>
      </c>
      <c r="C527" s="1">
        <v>1</v>
      </c>
      <c r="D527" s="1" t="s">
        <v>5</v>
      </c>
      <c r="E527" s="1" t="str">
        <f>"8719262007680"</f>
        <v>8719262007680</v>
      </c>
      <c r="F527" s="1">
        <v>2400</v>
      </c>
    </row>
    <row r="528" spans="1:6" x14ac:dyDescent="0.25">
      <c r="A528" s="5" t="s">
        <v>832</v>
      </c>
      <c r="B528" s="5" t="s">
        <v>836</v>
      </c>
      <c r="C528" s="1">
        <v>1</v>
      </c>
      <c r="D528" s="1" t="s">
        <v>5</v>
      </c>
      <c r="E528" s="1" t="str">
        <f>"8717206922174"</f>
        <v>8717206922174</v>
      </c>
      <c r="F528" s="1">
        <v>2400</v>
      </c>
    </row>
    <row r="529" spans="1:6" x14ac:dyDescent="0.25">
      <c r="A529" s="5" t="s">
        <v>837</v>
      </c>
      <c r="B529" s="5" t="s">
        <v>292</v>
      </c>
      <c r="C529" s="1">
        <v>2</v>
      </c>
      <c r="D529" s="1" t="s">
        <v>5</v>
      </c>
      <c r="E529" s="1" t="str">
        <f>"0602557632163"</f>
        <v>0602557632163</v>
      </c>
      <c r="F529" s="1">
        <v>3100</v>
      </c>
    </row>
    <row r="530" spans="1:6" x14ac:dyDescent="0.25">
      <c r="A530" s="5" t="s">
        <v>838</v>
      </c>
      <c r="B530" s="5" t="s">
        <v>839</v>
      </c>
      <c r="C530" s="1">
        <v>2</v>
      </c>
      <c r="D530" s="1" t="s">
        <v>5</v>
      </c>
      <c r="E530" s="1" t="str">
        <f>"8718469539130"</f>
        <v>8718469539130</v>
      </c>
      <c r="F530" s="1">
        <v>2900</v>
      </c>
    </row>
    <row r="531" spans="1:6" x14ac:dyDescent="0.25">
      <c r="A531" s="5" t="s">
        <v>838</v>
      </c>
      <c r="B531" s="5" t="s">
        <v>840</v>
      </c>
      <c r="C531" s="1">
        <v>1</v>
      </c>
      <c r="D531" s="1" t="s">
        <v>5</v>
      </c>
      <c r="E531" s="1" t="str">
        <f>"8719262001855"</f>
        <v>8719262001855</v>
      </c>
      <c r="F531" s="1">
        <v>2000</v>
      </c>
    </row>
    <row r="532" spans="1:6" x14ac:dyDescent="0.25">
      <c r="A532" s="5" t="s">
        <v>838</v>
      </c>
      <c r="B532" s="5" t="s">
        <v>841</v>
      </c>
      <c r="C532" s="1">
        <v>1</v>
      </c>
      <c r="D532" s="1" t="s">
        <v>5</v>
      </c>
      <c r="E532" s="1" t="str">
        <f>"8718469534111"</f>
        <v>8718469534111</v>
      </c>
      <c r="F532" s="1">
        <v>2400</v>
      </c>
    </row>
    <row r="533" spans="1:6" x14ac:dyDescent="0.25">
      <c r="A533" s="5" t="s">
        <v>842</v>
      </c>
      <c r="B533" s="5" t="s">
        <v>843</v>
      </c>
      <c r="C533" s="1">
        <v>2</v>
      </c>
      <c r="D533" s="1" t="s">
        <v>5</v>
      </c>
      <c r="E533" s="1" t="str">
        <f>"8719262002302"</f>
        <v>8719262002302</v>
      </c>
      <c r="F533" s="1">
        <v>2900</v>
      </c>
    </row>
    <row r="534" spans="1:6" x14ac:dyDescent="0.25">
      <c r="A534" s="5" t="s">
        <v>844</v>
      </c>
      <c r="B534" s="5" t="s">
        <v>845</v>
      </c>
      <c r="C534" s="1">
        <v>2</v>
      </c>
      <c r="D534" s="1" t="s">
        <v>5</v>
      </c>
      <c r="E534" s="1" t="str">
        <f>"8718469531905"</f>
        <v>8718469531905</v>
      </c>
      <c r="F534" s="1">
        <v>2900</v>
      </c>
    </row>
    <row r="535" spans="1:6" x14ac:dyDescent="0.25">
      <c r="A535" s="5" t="s">
        <v>846</v>
      </c>
      <c r="B535" s="5" t="s">
        <v>847</v>
      </c>
      <c r="C535" s="1">
        <v>1</v>
      </c>
      <c r="D535" s="1" t="s">
        <v>5</v>
      </c>
      <c r="E535" s="1" t="str">
        <f>"8719262005433"</f>
        <v>8719262005433</v>
      </c>
      <c r="F535" s="1">
        <v>2400</v>
      </c>
    </row>
    <row r="536" spans="1:6" x14ac:dyDescent="0.25">
      <c r="A536" s="5" t="s">
        <v>848</v>
      </c>
      <c r="B536" s="5" t="s">
        <v>849</v>
      </c>
      <c r="C536" s="1">
        <v>1</v>
      </c>
      <c r="D536" s="1" t="s">
        <v>5</v>
      </c>
      <c r="E536" s="1" t="str">
        <f>"0600753474242"</f>
        <v>0600753474242</v>
      </c>
      <c r="F536" s="1">
        <v>2600</v>
      </c>
    </row>
    <row r="537" spans="1:6" x14ac:dyDescent="0.25">
      <c r="A537" s="5" t="s">
        <v>850</v>
      </c>
      <c r="B537" s="5" t="s">
        <v>851</v>
      </c>
      <c r="C537" s="1">
        <v>1</v>
      </c>
      <c r="D537" s="1" t="s">
        <v>5</v>
      </c>
      <c r="E537" s="1" t="str">
        <f>"0600753803165"</f>
        <v>0600753803165</v>
      </c>
      <c r="F537" s="1">
        <v>2600</v>
      </c>
    </row>
    <row r="538" spans="1:6" x14ac:dyDescent="0.25">
      <c r="A538" s="5" t="s">
        <v>850</v>
      </c>
      <c r="B538" s="5" t="s">
        <v>852</v>
      </c>
      <c r="C538" s="1">
        <v>1</v>
      </c>
      <c r="D538" s="1" t="s">
        <v>5</v>
      </c>
      <c r="E538" s="1" t="str">
        <f>"0600753803172"</f>
        <v>0600753803172</v>
      </c>
      <c r="F538" s="1">
        <v>2600</v>
      </c>
    </row>
    <row r="539" spans="1:6" x14ac:dyDescent="0.25">
      <c r="A539" s="5" t="s">
        <v>853</v>
      </c>
      <c r="B539" s="5" t="s">
        <v>854</v>
      </c>
      <c r="C539" s="1">
        <v>1</v>
      </c>
      <c r="D539" s="1" t="s">
        <v>5</v>
      </c>
      <c r="E539" s="1" t="str">
        <f>"8719262007215"</f>
        <v>8719262007215</v>
      </c>
      <c r="F539" s="1">
        <v>2400</v>
      </c>
    </row>
    <row r="540" spans="1:6" x14ac:dyDescent="0.25">
      <c r="A540" s="5" t="s">
        <v>853</v>
      </c>
      <c r="B540" s="5" t="s">
        <v>855</v>
      </c>
      <c r="C540" s="1">
        <v>1</v>
      </c>
      <c r="D540" s="1" t="s">
        <v>5</v>
      </c>
      <c r="E540" s="1" t="str">
        <f>"0600753812310"</f>
        <v>0600753812310</v>
      </c>
      <c r="F540" s="1">
        <v>2600</v>
      </c>
    </row>
    <row r="541" spans="1:6" x14ac:dyDescent="0.25">
      <c r="A541" s="5" t="s">
        <v>853</v>
      </c>
      <c r="B541" s="5" t="s">
        <v>856</v>
      </c>
      <c r="C541" s="1">
        <v>1</v>
      </c>
      <c r="D541" s="1" t="s">
        <v>5</v>
      </c>
      <c r="E541" s="1" t="str">
        <f>"0600753415160"</f>
        <v>0600753415160</v>
      </c>
      <c r="F541" s="1">
        <v>2600</v>
      </c>
    </row>
    <row r="542" spans="1:6" x14ac:dyDescent="0.25">
      <c r="A542" s="5" t="s">
        <v>857</v>
      </c>
      <c r="B542" s="5" t="s">
        <v>858</v>
      </c>
      <c r="C542" s="1">
        <v>1</v>
      </c>
      <c r="D542" s="1" t="s">
        <v>5</v>
      </c>
      <c r="E542" s="1" t="str">
        <f>"8713748982409"</f>
        <v>8713748982409</v>
      </c>
      <c r="F542" s="1">
        <v>2400</v>
      </c>
    </row>
    <row r="543" spans="1:6" x14ac:dyDescent="0.25">
      <c r="A543" s="5" t="s">
        <v>857</v>
      </c>
      <c r="B543" s="5" t="s">
        <v>859</v>
      </c>
      <c r="C543" s="1">
        <v>1</v>
      </c>
      <c r="D543" s="1" t="s">
        <v>5</v>
      </c>
      <c r="E543" s="1" t="str">
        <f>"8718469538867"</f>
        <v>8718469538867</v>
      </c>
      <c r="F543" s="1">
        <v>2400</v>
      </c>
    </row>
    <row r="544" spans="1:6" x14ac:dyDescent="0.25">
      <c r="A544" s="5" t="s">
        <v>857</v>
      </c>
      <c r="B544" s="5" t="s">
        <v>860</v>
      </c>
      <c r="C544" s="1">
        <v>1</v>
      </c>
      <c r="D544" s="1" t="s">
        <v>5</v>
      </c>
      <c r="E544" s="1" t="str">
        <f>"8719262002999"</f>
        <v>8719262002999</v>
      </c>
      <c r="F544" s="1">
        <v>2400</v>
      </c>
    </row>
    <row r="545" spans="1:6" x14ac:dyDescent="0.25">
      <c r="A545" s="5" t="s">
        <v>857</v>
      </c>
      <c r="B545" s="5" t="s">
        <v>861</v>
      </c>
      <c r="C545" s="1">
        <v>1</v>
      </c>
      <c r="D545" s="1" t="s">
        <v>5</v>
      </c>
      <c r="E545" s="1" t="str">
        <f>"8719262000452"</f>
        <v>8719262000452</v>
      </c>
      <c r="F545" s="1">
        <v>2400</v>
      </c>
    </row>
    <row r="546" spans="1:6" x14ac:dyDescent="0.25">
      <c r="A546" s="5" t="s">
        <v>862</v>
      </c>
      <c r="B546" s="5" t="s">
        <v>863</v>
      </c>
      <c r="C546" s="1">
        <v>2</v>
      </c>
      <c r="D546" s="1" t="s">
        <v>5</v>
      </c>
      <c r="E546" s="1" t="str">
        <f>"8719262007727"</f>
        <v>8719262007727</v>
      </c>
      <c r="F546" s="1">
        <v>2900</v>
      </c>
    </row>
    <row r="547" spans="1:6" x14ac:dyDescent="0.25">
      <c r="A547" s="5" t="s">
        <v>864</v>
      </c>
      <c r="B547" s="5" t="s">
        <v>865</v>
      </c>
      <c r="C547" s="1">
        <v>1</v>
      </c>
      <c r="D547" s="1" t="s">
        <v>5</v>
      </c>
      <c r="E547" s="1" t="str">
        <f>"8718469538096"</f>
        <v>8718469538096</v>
      </c>
      <c r="F547" s="1">
        <v>2400</v>
      </c>
    </row>
    <row r="548" spans="1:6" x14ac:dyDescent="0.25">
      <c r="A548" s="5" t="s">
        <v>866</v>
      </c>
      <c r="B548" s="5" t="s">
        <v>867</v>
      </c>
      <c r="C548" s="1">
        <v>1</v>
      </c>
      <c r="D548" s="1" t="s">
        <v>5</v>
      </c>
      <c r="E548" s="1" t="str">
        <f>"8718469533008"</f>
        <v>8718469533008</v>
      </c>
      <c r="F548" s="1">
        <v>2400</v>
      </c>
    </row>
    <row r="549" spans="1:6" x14ac:dyDescent="0.25">
      <c r="A549" s="5" t="s">
        <v>866</v>
      </c>
      <c r="B549" s="5" t="s">
        <v>868</v>
      </c>
      <c r="C549" s="1">
        <v>1</v>
      </c>
      <c r="D549" s="1" t="s">
        <v>5</v>
      </c>
      <c r="E549" s="1" t="str">
        <f>"8718469536504"</f>
        <v>8718469536504</v>
      </c>
      <c r="F549" s="1">
        <v>2400</v>
      </c>
    </row>
    <row r="550" spans="1:6" x14ac:dyDescent="0.25">
      <c r="A550" s="5" t="s">
        <v>869</v>
      </c>
      <c r="B550" s="5" t="s">
        <v>870</v>
      </c>
      <c r="C550" s="1">
        <v>1</v>
      </c>
      <c r="D550" s="1" t="s">
        <v>5</v>
      </c>
      <c r="E550" s="1" t="str">
        <f>"8719262005358"</f>
        <v>8719262005358</v>
      </c>
      <c r="F550" s="1">
        <v>2400</v>
      </c>
    </row>
    <row r="551" spans="1:6" x14ac:dyDescent="0.25">
      <c r="A551" s="5" t="s">
        <v>871</v>
      </c>
      <c r="B551" s="5" t="s">
        <v>872</v>
      </c>
      <c r="C551" s="1">
        <v>1</v>
      </c>
      <c r="D551" s="1" t="s">
        <v>5</v>
      </c>
      <c r="E551" s="1" t="str">
        <f>"0600753415504"</f>
        <v>0600753415504</v>
      </c>
      <c r="F551" s="1">
        <v>2600</v>
      </c>
    </row>
    <row r="552" spans="1:6" x14ac:dyDescent="0.25">
      <c r="A552" s="5" t="s">
        <v>873</v>
      </c>
      <c r="B552" s="5" t="s">
        <v>874</v>
      </c>
      <c r="C552" s="1">
        <v>1</v>
      </c>
      <c r="D552" s="1" t="s">
        <v>5</v>
      </c>
      <c r="E552" s="1" t="str">
        <f>"8718469530137"</f>
        <v>8718469530137</v>
      </c>
      <c r="F552" s="1">
        <v>1300</v>
      </c>
    </row>
    <row r="553" spans="1:6" x14ac:dyDescent="0.25">
      <c r="A553" s="5" t="s">
        <v>875</v>
      </c>
      <c r="B553" s="5" t="s">
        <v>876</v>
      </c>
      <c r="C553" s="1">
        <v>1</v>
      </c>
      <c r="D553" s="1" t="s">
        <v>5</v>
      </c>
      <c r="E553" s="1" t="str">
        <f>"8718469536764"</f>
        <v>8718469536764</v>
      </c>
      <c r="F553" s="1">
        <v>2400</v>
      </c>
    </row>
    <row r="554" spans="1:6" x14ac:dyDescent="0.25">
      <c r="A554" s="5" t="s">
        <v>877</v>
      </c>
      <c r="B554" s="5" t="s">
        <v>878</v>
      </c>
      <c r="C554" s="1">
        <v>1</v>
      </c>
      <c r="D554" s="1" t="s">
        <v>5</v>
      </c>
      <c r="E554" s="1" t="str">
        <f>"8718469533152"</f>
        <v>8718469533152</v>
      </c>
      <c r="F554" s="1">
        <v>2400</v>
      </c>
    </row>
    <row r="555" spans="1:6" x14ac:dyDescent="0.25">
      <c r="A555" s="5" t="s">
        <v>879</v>
      </c>
      <c r="B555" s="5" t="s">
        <v>880</v>
      </c>
      <c r="C555" s="1">
        <v>1</v>
      </c>
      <c r="D555" s="1" t="s">
        <v>5</v>
      </c>
      <c r="E555" s="1" t="str">
        <f>"8719262004511"</f>
        <v>8719262004511</v>
      </c>
      <c r="F555" s="1">
        <v>2400</v>
      </c>
    </row>
    <row r="556" spans="1:6" x14ac:dyDescent="0.25">
      <c r="A556" s="5" t="s">
        <v>881</v>
      </c>
      <c r="B556" s="5" t="s">
        <v>882</v>
      </c>
      <c r="C556" s="1">
        <v>1</v>
      </c>
      <c r="D556" s="1" t="s">
        <v>5</v>
      </c>
      <c r="E556" s="1" t="str">
        <f>"8719262001329"</f>
        <v>8719262001329</v>
      </c>
      <c r="F556" s="1">
        <v>2400</v>
      </c>
    </row>
    <row r="557" spans="1:6" x14ac:dyDescent="0.25">
      <c r="A557" s="5" t="s">
        <v>883</v>
      </c>
      <c r="B557" s="5" t="s">
        <v>884</v>
      </c>
      <c r="C557" s="1">
        <v>1</v>
      </c>
      <c r="D557" s="1" t="s">
        <v>5</v>
      </c>
      <c r="E557" s="1" t="str">
        <f>"8719262005181"</f>
        <v>8719262005181</v>
      </c>
      <c r="F557" s="1">
        <v>2400</v>
      </c>
    </row>
    <row r="558" spans="1:6" x14ac:dyDescent="0.25">
      <c r="A558" s="5" t="s">
        <v>885</v>
      </c>
      <c r="B558" s="5" t="s">
        <v>886</v>
      </c>
      <c r="C558" s="1">
        <v>1</v>
      </c>
      <c r="D558" s="1" t="s">
        <v>5</v>
      </c>
      <c r="E558" s="1" t="str">
        <f>"8719262005143"</f>
        <v>8719262005143</v>
      </c>
      <c r="F558" s="1">
        <v>2400</v>
      </c>
    </row>
    <row r="559" spans="1:6" x14ac:dyDescent="0.25">
      <c r="A559" s="5" t="s">
        <v>885</v>
      </c>
      <c r="B559" s="5" t="s">
        <v>887</v>
      </c>
      <c r="C559" s="1">
        <v>1</v>
      </c>
      <c r="D559" s="1" t="s">
        <v>5</v>
      </c>
      <c r="E559" s="1" t="str">
        <f>"8719262005136"</f>
        <v>8719262005136</v>
      </c>
      <c r="F559" s="1">
        <v>2400</v>
      </c>
    </row>
    <row r="560" spans="1:6" x14ac:dyDescent="0.25">
      <c r="A560" s="5" t="s">
        <v>888</v>
      </c>
      <c r="B560" s="5" t="s">
        <v>889</v>
      </c>
      <c r="C560" s="1">
        <v>1</v>
      </c>
      <c r="D560" s="1" t="s">
        <v>5</v>
      </c>
      <c r="E560" s="1" t="str">
        <f>"8719262001848"</f>
        <v>8719262001848</v>
      </c>
      <c r="F560" s="1">
        <v>2400</v>
      </c>
    </row>
    <row r="561" spans="1:6" x14ac:dyDescent="0.25">
      <c r="A561" s="5" t="s">
        <v>890</v>
      </c>
      <c r="B561" s="5" t="s">
        <v>891</v>
      </c>
      <c r="C561" s="1">
        <v>1</v>
      </c>
      <c r="D561" s="1" t="s">
        <v>5</v>
      </c>
      <c r="E561" s="1" t="str">
        <f>"8718469534104"</f>
        <v>8718469534104</v>
      </c>
      <c r="F561" s="1">
        <v>3400</v>
      </c>
    </row>
    <row r="562" spans="1:6" x14ac:dyDescent="0.25">
      <c r="A562" s="5" t="s">
        <v>892</v>
      </c>
      <c r="B562" s="5" t="s">
        <v>893</v>
      </c>
      <c r="C562" s="1">
        <v>1</v>
      </c>
      <c r="D562" s="1" t="s">
        <v>5</v>
      </c>
      <c r="E562" s="1" t="str">
        <f>"8719262000186"</f>
        <v>8719262000186</v>
      </c>
      <c r="F562" s="1">
        <v>2400</v>
      </c>
    </row>
    <row r="563" spans="1:6" x14ac:dyDescent="0.25">
      <c r="A563" s="5" t="s">
        <v>894</v>
      </c>
      <c r="B563" s="5" t="s">
        <v>895</v>
      </c>
      <c r="C563" s="1">
        <v>2</v>
      </c>
      <c r="D563" s="1" t="s">
        <v>5</v>
      </c>
      <c r="E563" s="1" t="str">
        <f>"8718469532148"</f>
        <v>8718469532148</v>
      </c>
      <c r="F563" s="1">
        <v>2900</v>
      </c>
    </row>
    <row r="564" spans="1:6" x14ac:dyDescent="0.25">
      <c r="A564" s="5" t="s">
        <v>894</v>
      </c>
      <c r="B564" s="5" t="s">
        <v>896</v>
      </c>
      <c r="C564" s="1">
        <v>2</v>
      </c>
      <c r="D564" s="1" t="s">
        <v>5</v>
      </c>
      <c r="E564" s="1" t="str">
        <f>"8718469532155"</f>
        <v>8718469532155</v>
      </c>
      <c r="F564" s="1">
        <v>2900</v>
      </c>
    </row>
    <row r="565" spans="1:6" x14ac:dyDescent="0.25">
      <c r="A565" s="5" t="s">
        <v>894</v>
      </c>
      <c r="B565" s="5" t="s">
        <v>897</v>
      </c>
      <c r="C565" s="1">
        <v>2</v>
      </c>
      <c r="D565" s="1" t="s">
        <v>5</v>
      </c>
      <c r="E565" s="1" t="str">
        <f>"8718469532124"</f>
        <v>8718469532124</v>
      </c>
      <c r="F565" s="1">
        <v>2900</v>
      </c>
    </row>
    <row r="566" spans="1:6" x14ac:dyDescent="0.25">
      <c r="A566" s="5" t="s">
        <v>894</v>
      </c>
      <c r="B566" s="5" t="s">
        <v>898</v>
      </c>
      <c r="C566" s="1">
        <v>2</v>
      </c>
      <c r="D566" s="1" t="s">
        <v>5</v>
      </c>
      <c r="E566" s="1" t="str">
        <f>"8718469532131"</f>
        <v>8718469532131</v>
      </c>
      <c r="F566" s="1">
        <v>2900</v>
      </c>
    </row>
    <row r="567" spans="1:6" x14ac:dyDescent="0.25">
      <c r="A567" s="5" t="s">
        <v>894</v>
      </c>
      <c r="B567" s="5" t="s">
        <v>899</v>
      </c>
      <c r="C567" s="1">
        <v>2</v>
      </c>
      <c r="D567" s="1" t="s">
        <v>5</v>
      </c>
      <c r="E567" s="1" t="str">
        <f>"8718469532117"</f>
        <v>8718469532117</v>
      </c>
      <c r="F567" s="1">
        <v>2900</v>
      </c>
    </row>
    <row r="568" spans="1:6" x14ac:dyDescent="0.25">
      <c r="A568" s="5" t="s">
        <v>900</v>
      </c>
      <c r="B568" s="5" t="s">
        <v>901</v>
      </c>
      <c r="C568" s="1">
        <v>1</v>
      </c>
      <c r="D568" s="1" t="s">
        <v>5</v>
      </c>
      <c r="E568" s="1" t="str">
        <f>"0600753572993"</f>
        <v>0600753572993</v>
      </c>
      <c r="F568" s="1">
        <v>1300</v>
      </c>
    </row>
    <row r="569" spans="1:6" x14ac:dyDescent="0.25">
      <c r="A569" s="5" t="s">
        <v>902</v>
      </c>
      <c r="B569" s="5" t="s">
        <v>903</v>
      </c>
      <c r="C569" s="1">
        <v>1</v>
      </c>
      <c r="D569" s="1" t="s">
        <v>5</v>
      </c>
      <c r="E569" s="1" t="str">
        <f>"8719262000957"</f>
        <v>8719262000957</v>
      </c>
      <c r="F569" s="1">
        <v>2400</v>
      </c>
    </row>
    <row r="570" spans="1:6" x14ac:dyDescent="0.25">
      <c r="A570" s="5" t="s">
        <v>904</v>
      </c>
      <c r="B570" s="5" t="s">
        <v>905</v>
      </c>
      <c r="C570" s="1">
        <v>1</v>
      </c>
      <c r="D570" s="1" t="s">
        <v>5</v>
      </c>
      <c r="E570" s="1" t="str">
        <f>"8718469539116"</f>
        <v>8718469539116</v>
      </c>
      <c r="F570" s="1">
        <v>2400</v>
      </c>
    </row>
    <row r="571" spans="1:6" x14ac:dyDescent="0.25">
      <c r="A571" s="5" t="s">
        <v>906</v>
      </c>
      <c r="B571" s="5" t="s">
        <v>292</v>
      </c>
      <c r="C571" s="1">
        <v>2</v>
      </c>
      <c r="D571" s="1" t="s">
        <v>5</v>
      </c>
      <c r="E571" s="1" t="str">
        <f>"0602557107197"</f>
        <v>0602557107197</v>
      </c>
      <c r="F571" s="1">
        <v>3100</v>
      </c>
    </row>
    <row r="572" spans="1:6" x14ac:dyDescent="0.25">
      <c r="A572" s="5" t="s">
        <v>906</v>
      </c>
      <c r="B572" s="5" t="s">
        <v>907</v>
      </c>
      <c r="C572" s="1">
        <v>2</v>
      </c>
      <c r="D572" s="1" t="s">
        <v>5</v>
      </c>
      <c r="E572" s="1" t="str">
        <f>"0600753795958"</f>
        <v>0600753795958</v>
      </c>
      <c r="F572" s="1">
        <v>3100</v>
      </c>
    </row>
    <row r="573" spans="1:6" x14ac:dyDescent="0.25">
      <c r="A573" s="5" t="s">
        <v>908</v>
      </c>
      <c r="B573" s="5" t="s">
        <v>909</v>
      </c>
      <c r="C573" s="1">
        <v>2</v>
      </c>
      <c r="D573" s="1" t="s">
        <v>5</v>
      </c>
      <c r="E573" s="1" t="str">
        <f>"0886976862916"</f>
        <v>0886976862916</v>
      </c>
      <c r="F573" s="1">
        <v>2900</v>
      </c>
    </row>
    <row r="574" spans="1:6" x14ac:dyDescent="0.25">
      <c r="A574" s="5" t="s">
        <v>910</v>
      </c>
      <c r="B574" s="5" t="s">
        <v>911</v>
      </c>
      <c r="C574" s="1">
        <v>2</v>
      </c>
      <c r="D574" s="1" t="s">
        <v>5</v>
      </c>
      <c r="E574" s="1" t="str">
        <f>"8718469532339"</f>
        <v>8718469532339</v>
      </c>
      <c r="F574" s="1">
        <v>2900</v>
      </c>
    </row>
    <row r="575" spans="1:6" x14ac:dyDescent="0.25">
      <c r="A575" s="5" t="s">
        <v>910</v>
      </c>
      <c r="B575" s="5" t="s">
        <v>912</v>
      </c>
      <c r="C575" s="1">
        <v>2</v>
      </c>
      <c r="D575" s="1" t="s">
        <v>5</v>
      </c>
      <c r="E575" s="1" t="str">
        <f>"8718469532346"</f>
        <v>8718469532346</v>
      </c>
      <c r="F575" s="1">
        <v>2900</v>
      </c>
    </row>
    <row r="576" spans="1:6" x14ac:dyDescent="0.25">
      <c r="A576" s="5" t="s">
        <v>910</v>
      </c>
      <c r="B576" s="5" t="s">
        <v>913</v>
      </c>
      <c r="C576" s="1">
        <v>2</v>
      </c>
      <c r="D576" s="1" t="s">
        <v>5</v>
      </c>
      <c r="E576" s="1" t="str">
        <f>"8718469532353"</f>
        <v>8718469532353</v>
      </c>
      <c r="F576" s="1">
        <v>2900</v>
      </c>
    </row>
    <row r="577" spans="1:6" x14ac:dyDescent="0.25">
      <c r="A577" s="5" t="s">
        <v>914</v>
      </c>
      <c r="B577" s="5" t="s">
        <v>915</v>
      </c>
      <c r="C577" s="1">
        <v>1</v>
      </c>
      <c r="D577" s="1" t="s">
        <v>5</v>
      </c>
      <c r="E577" s="1" t="str">
        <f>"8718469538416"</f>
        <v>8718469538416</v>
      </c>
      <c r="F577" s="1">
        <v>2400</v>
      </c>
    </row>
    <row r="578" spans="1:6" x14ac:dyDescent="0.25">
      <c r="A578" s="5" t="s">
        <v>916</v>
      </c>
      <c r="B578" s="5" t="s">
        <v>917</v>
      </c>
      <c r="C578" s="1">
        <v>1</v>
      </c>
      <c r="D578" s="1" t="s">
        <v>5</v>
      </c>
      <c r="E578" s="1" t="str">
        <f>"0600753463505"</f>
        <v>0600753463505</v>
      </c>
      <c r="F578" s="1">
        <v>2700</v>
      </c>
    </row>
    <row r="579" spans="1:6" x14ac:dyDescent="0.25">
      <c r="A579" s="5" t="s">
        <v>918</v>
      </c>
      <c r="B579" s="5" t="s">
        <v>919</v>
      </c>
      <c r="C579" s="1">
        <v>1</v>
      </c>
      <c r="D579" s="1" t="s">
        <v>5</v>
      </c>
      <c r="E579" s="1" t="str">
        <f>"8718469538089"</f>
        <v>8718469538089</v>
      </c>
      <c r="F579" s="1">
        <v>2400</v>
      </c>
    </row>
    <row r="580" spans="1:6" x14ac:dyDescent="0.25">
      <c r="A580" s="5" t="s">
        <v>918</v>
      </c>
      <c r="B580" s="5" t="s">
        <v>920</v>
      </c>
      <c r="C580" s="1">
        <v>1</v>
      </c>
      <c r="D580" s="1" t="s">
        <v>5</v>
      </c>
      <c r="E580" s="1" t="str">
        <f>"8719262007376"</f>
        <v>8719262007376</v>
      </c>
      <c r="F580" s="1">
        <v>2400</v>
      </c>
    </row>
    <row r="581" spans="1:6" x14ac:dyDescent="0.25">
      <c r="A581" s="5" t="s">
        <v>918</v>
      </c>
      <c r="B581" s="5" t="s">
        <v>921</v>
      </c>
      <c r="C581" s="1">
        <v>1</v>
      </c>
      <c r="D581" s="1" t="s">
        <v>5</v>
      </c>
      <c r="E581" s="1" t="str">
        <f>"8719262007369"</f>
        <v>8719262007369</v>
      </c>
      <c r="F581" s="1">
        <v>2400</v>
      </c>
    </row>
    <row r="582" spans="1:6" x14ac:dyDescent="0.25">
      <c r="A582" s="5" t="s">
        <v>918</v>
      </c>
      <c r="B582" s="5" t="s">
        <v>922</v>
      </c>
      <c r="C582" s="1">
        <v>1</v>
      </c>
      <c r="D582" s="1" t="s">
        <v>5</v>
      </c>
      <c r="E582" s="1" t="str">
        <f>"8718469539949"</f>
        <v>8718469539949</v>
      </c>
      <c r="F582" s="1">
        <v>2400</v>
      </c>
    </row>
    <row r="583" spans="1:6" x14ac:dyDescent="0.25">
      <c r="A583" s="5" t="s">
        <v>918</v>
      </c>
      <c r="B583" s="5" t="s">
        <v>923</v>
      </c>
      <c r="C583" s="1">
        <v>1</v>
      </c>
      <c r="D583" s="1" t="s">
        <v>5</v>
      </c>
      <c r="E583" s="1" t="str">
        <f>"8718469531455"</f>
        <v>8718469531455</v>
      </c>
      <c r="F583" s="1">
        <v>2700</v>
      </c>
    </row>
    <row r="584" spans="1:6" x14ac:dyDescent="0.25">
      <c r="A584" s="5" t="s">
        <v>924</v>
      </c>
      <c r="B584" s="5" t="s">
        <v>925</v>
      </c>
      <c r="C584" s="1">
        <v>1</v>
      </c>
      <c r="D584" s="1" t="s">
        <v>5</v>
      </c>
      <c r="E584" s="1" t="str">
        <f>"0886973356715"</f>
        <v>0886973356715</v>
      </c>
      <c r="F584" s="1">
        <v>2400</v>
      </c>
    </row>
    <row r="585" spans="1:6" x14ac:dyDescent="0.25">
      <c r="A585" s="5" t="s">
        <v>926</v>
      </c>
      <c r="B585" s="5" t="s">
        <v>927</v>
      </c>
      <c r="C585" s="1">
        <v>2</v>
      </c>
      <c r="D585" s="1" t="s">
        <v>5</v>
      </c>
      <c r="E585" s="1" t="str">
        <f>"8718469536528"</f>
        <v>8718469536528</v>
      </c>
      <c r="F585" s="1">
        <v>2400</v>
      </c>
    </row>
    <row r="586" spans="1:6" x14ac:dyDescent="0.25">
      <c r="A586" s="5" t="s">
        <v>928</v>
      </c>
      <c r="B586" s="5" t="s">
        <v>929</v>
      </c>
      <c r="C586" s="1">
        <v>1</v>
      </c>
      <c r="D586" s="1" t="s">
        <v>5</v>
      </c>
      <c r="E586" s="1" t="str">
        <f>"8719262000810"</f>
        <v>8719262000810</v>
      </c>
      <c r="F586" s="1">
        <v>2400</v>
      </c>
    </row>
    <row r="587" spans="1:6" x14ac:dyDescent="0.25">
      <c r="A587" s="5" t="s">
        <v>930</v>
      </c>
      <c r="B587" s="5" t="s">
        <v>931</v>
      </c>
      <c r="C587" s="1">
        <v>1</v>
      </c>
      <c r="D587" s="1" t="s">
        <v>5</v>
      </c>
      <c r="E587" s="1" t="str">
        <f>"8719262005662"</f>
        <v>8719262005662</v>
      </c>
      <c r="F587" s="1">
        <v>2400</v>
      </c>
    </row>
    <row r="588" spans="1:6" x14ac:dyDescent="0.25">
      <c r="A588" s="5" t="s">
        <v>932</v>
      </c>
      <c r="B588" s="5" t="s">
        <v>933</v>
      </c>
      <c r="C588" s="1">
        <v>1</v>
      </c>
      <c r="D588" s="1" t="s">
        <v>5</v>
      </c>
      <c r="E588" s="1" t="str">
        <f>"8719262004092"</f>
        <v>8719262004092</v>
      </c>
      <c r="F588" s="1">
        <v>2400</v>
      </c>
    </row>
    <row r="589" spans="1:6" x14ac:dyDescent="0.25">
      <c r="A589" s="5" t="s">
        <v>934</v>
      </c>
      <c r="B589" s="5" t="s">
        <v>935</v>
      </c>
      <c r="C589" s="1">
        <v>1</v>
      </c>
      <c r="D589" s="1" t="s">
        <v>5</v>
      </c>
      <c r="E589" s="1" t="str">
        <f>"8718469532384"</f>
        <v>8718469532384</v>
      </c>
      <c r="F589" s="1">
        <v>2400</v>
      </c>
    </row>
    <row r="590" spans="1:6" x14ac:dyDescent="0.25">
      <c r="A590" s="5" t="s">
        <v>934</v>
      </c>
      <c r="B590" s="5" t="s">
        <v>936</v>
      </c>
      <c r="C590" s="1">
        <v>1</v>
      </c>
      <c r="D590" s="1" t="s">
        <v>5</v>
      </c>
      <c r="E590" s="1" t="str">
        <f>"8718469530694"</f>
        <v>8718469530694</v>
      </c>
      <c r="F590" s="1">
        <v>2400</v>
      </c>
    </row>
    <row r="591" spans="1:6" x14ac:dyDescent="0.25">
      <c r="A591" s="5" t="s">
        <v>934</v>
      </c>
      <c r="B591" s="5" t="s">
        <v>937</v>
      </c>
      <c r="C591" s="1">
        <v>1</v>
      </c>
      <c r="D591" s="1" t="s">
        <v>5</v>
      </c>
      <c r="E591" s="1" t="str">
        <f>"8713748980429"</f>
        <v>8713748980429</v>
      </c>
      <c r="F591" s="1">
        <v>2400</v>
      </c>
    </row>
    <row r="592" spans="1:6" x14ac:dyDescent="0.25">
      <c r="A592" s="5" t="s">
        <v>934</v>
      </c>
      <c r="B592" s="5" t="s">
        <v>938</v>
      </c>
      <c r="C592" s="1">
        <v>1</v>
      </c>
      <c r="D592" s="1" t="s">
        <v>5</v>
      </c>
      <c r="E592" s="1" t="str">
        <f>"8713748982683"</f>
        <v>8713748982683</v>
      </c>
      <c r="F592" s="1">
        <v>2400</v>
      </c>
    </row>
    <row r="593" spans="1:6" x14ac:dyDescent="0.25">
      <c r="A593" s="5" t="s">
        <v>934</v>
      </c>
      <c r="B593" s="5" t="s">
        <v>939</v>
      </c>
      <c r="C593" s="1">
        <v>1</v>
      </c>
      <c r="D593" s="1" t="s">
        <v>5</v>
      </c>
      <c r="E593" s="1" t="str">
        <f>"8718469532933"</f>
        <v>8718469532933</v>
      </c>
      <c r="F593" s="1">
        <v>2400</v>
      </c>
    </row>
    <row r="594" spans="1:6" x14ac:dyDescent="0.25">
      <c r="A594" s="5" t="s">
        <v>940</v>
      </c>
      <c r="B594" s="5" t="s">
        <v>941</v>
      </c>
      <c r="C594" s="1">
        <v>1</v>
      </c>
      <c r="D594" s="1" t="s">
        <v>5</v>
      </c>
      <c r="E594" s="1" t="str">
        <f>"8718469531684"</f>
        <v>8718469531684</v>
      </c>
      <c r="F594" s="1">
        <v>2400</v>
      </c>
    </row>
    <row r="595" spans="1:6" x14ac:dyDescent="0.25">
      <c r="A595" s="5" t="s">
        <v>940</v>
      </c>
      <c r="B595" s="5" t="s">
        <v>941</v>
      </c>
      <c r="C595" s="1">
        <v>1</v>
      </c>
      <c r="D595" s="1" t="s">
        <v>5</v>
      </c>
      <c r="E595" s="1" t="str">
        <f>"8718469532742"</f>
        <v>8718469532742</v>
      </c>
      <c r="F595" s="1">
        <v>2400</v>
      </c>
    </row>
    <row r="596" spans="1:6" x14ac:dyDescent="0.25">
      <c r="A596" s="5" t="s">
        <v>942</v>
      </c>
      <c r="B596" s="5" t="s">
        <v>943</v>
      </c>
      <c r="C596" s="1">
        <v>1</v>
      </c>
      <c r="D596" s="1" t="s">
        <v>5</v>
      </c>
      <c r="E596" s="1" t="str">
        <f>"8718469530076"</f>
        <v>8718469530076</v>
      </c>
      <c r="F596" s="1">
        <v>2400</v>
      </c>
    </row>
    <row r="597" spans="1:6" x14ac:dyDescent="0.25">
      <c r="A597" s="5" t="s">
        <v>942</v>
      </c>
      <c r="B597" s="5" t="s">
        <v>944</v>
      </c>
      <c r="C597" s="1">
        <v>1</v>
      </c>
      <c r="D597" s="1" t="s">
        <v>5</v>
      </c>
      <c r="E597" s="1" t="str">
        <f>"8718469530083"</f>
        <v>8718469530083</v>
      </c>
      <c r="F597" s="1">
        <v>2400</v>
      </c>
    </row>
    <row r="598" spans="1:6" x14ac:dyDescent="0.25">
      <c r="A598" s="5" t="s">
        <v>942</v>
      </c>
      <c r="B598" s="5" t="s">
        <v>945</v>
      </c>
      <c r="C598" s="1">
        <v>1</v>
      </c>
      <c r="D598" s="1" t="s">
        <v>5</v>
      </c>
      <c r="E598" s="1" t="str">
        <f>"8718469530090"</f>
        <v>8718469530090</v>
      </c>
      <c r="F598" s="1">
        <v>2400</v>
      </c>
    </row>
    <row r="599" spans="1:6" x14ac:dyDescent="0.25">
      <c r="A599" s="5" t="s">
        <v>942</v>
      </c>
      <c r="B599" s="5" t="s">
        <v>946</v>
      </c>
      <c r="C599" s="1">
        <v>1</v>
      </c>
      <c r="D599" s="1" t="s">
        <v>5</v>
      </c>
      <c r="E599" s="1" t="str">
        <f>"8718469530106"</f>
        <v>8718469530106</v>
      </c>
      <c r="F599" s="1">
        <v>2400</v>
      </c>
    </row>
    <row r="600" spans="1:6" x14ac:dyDescent="0.25">
      <c r="A600" s="5" t="s">
        <v>947</v>
      </c>
      <c r="B600" s="5" t="s">
        <v>948</v>
      </c>
      <c r="C600" s="1">
        <v>1</v>
      </c>
      <c r="D600" s="1" t="s">
        <v>5</v>
      </c>
      <c r="E600" s="1" t="str">
        <f>"8718469540426"</f>
        <v>8718469540426</v>
      </c>
      <c r="F600" s="1">
        <v>2400</v>
      </c>
    </row>
    <row r="601" spans="1:6" x14ac:dyDescent="0.25">
      <c r="A601" s="5" t="s">
        <v>949</v>
      </c>
      <c r="B601" s="5" t="s">
        <v>950</v>
      </c>
      <c r="C601" s="1">
        <v>2</v>
      </c>
      <c r="D601" s="1" t="s">
        <v>5</v>
      </c>
      <c r="E601" s="1" t="str">
        <f>"8713748980894"</f>
        <v>8713748980894</v>
      </c>
      <c r="F601" s="1">
        <v>2900</v>
      </c>
    </row>
    <row r="602" spans="1:6" x14ac:dyDescent="0.25">
      <c r="A602" s="5" t="s">
        <v>949</v>
      </c>
      <c r="B602" s="5" t="s">
        <v>951</v>
      </c>
      <c r="C602" s="1">
        <v>2</v>
      </c>
      <c r="D602" s="1" t="s">
        <v>5</v>
      </c>
      <c r="E602" s="1" t="str">
        <f>"8718469530069"</f>
        <v>8718469530069</v>
      </c>
      <c r="F602" s="1">
        <v>2900</v>
      </c>
    </row>
    <row r="603" spans="1:6" x14ac:dyDescent="0.25">
      <c r="A603" s="5" t="s">
        <v>952</v>
      </c>
      <c r="B603" s="5" t="s">
        <v>953</v>
      </c>
      <c r="C603" s="1">
        <v>1</v>
      </c>
      <c r="D603" s="1" t="s">
        <v>5</v>
      </c>
      <c r="E603" s="1" t="str">
        <f>"8719262004078"</f>
        <v>8719262004078</v>
      </c>
      <c r="F603" s="1">
        <v>2400</v>
      </c>
    </row>
    <row r="604" spans="1:6" x14ac:dyDescent="0.25">
      <c r="A604" s="5" t="s">
        <v>954</v>
      </c>
      <c r="B604" s="5" t="s">
        <v>955</v>
      </c>
      <c r="C604" s="1">
        <v>1</v>
      </c>
      <c r="D604" s="1" t="s">
        <v>5</v>
      </c>
      <c r="E604" s="1" t="str">
        <f>"8719262004535"</f>
        <v>8719262004535</v>
      </c>
      <c r="F604" s="1">
        <v>2400</v>
      </c>
    </row>
    <row r="605" spans="1:6" x14ac:dyDescent="0.25">
      <c r="A605" s="5" t="s">
        <v>956</v>
      </c>
      <c r="B605" s="5" t="s">
        <v>957</v>
      </c>
      <c r="C605" s="1">
        <v>2</v>
      </c>
      <c r="D605" s="1" t="s">
        <v>5</v>
      </c>
      <c r="E605" s="1" t="str">
        <f>"8719262002050"</f>
        <v>8719262002050</v>
      </c>
      <c r="F605" s="1">
        <v>2900</v>
      </c>
    </row>
    <row r="606" spans="1:6" x14ac:dyDescent="0.25">
      <c r="A606" s="5" t="s">
        <v>956</v>
      </c>
      <c r="B606" s="5" t="s">
        <v>958</v>
      </c>
      <c r="C606" s="1">
        <v>1</v>
      </c>
      <c r="D606" s="1" t="s">
        <v>5</v>
      </c>
      <c r="E606" s="1" t="str">
        <f>"8718469540440"</f>
        <v>8718469540440</v>
      </c>
      <c r="F606" s="1">
        <v>2400</v>
      </c>
    </row>
    <row r="607" spans="1:6" x14ac:dyDescent="0.25">
      <c r="A607" s="5" t="s">
        <v>956</v>
      </c>
      <c r="B607" s="5" t="s">
        <v>959</v>
      </c>
      <c r="C607" s="1">
        <v>1</v>
      </c>
      <c r="D607" s="1" t="s">
        <v>5</v>
      </c>
      <c r="E607" s="1" t="str">
        <f>"8719262002043"</f>
        <v>8719262002043</v>
      </c>
      <c r="F607" s="1">
        <v>2400</v>
      </c>
    </row>
    <row r="608" spans="1:6" x14ac:dyDescent="0.25">
      <c r="A608" s="5" t="s">
        <v>956</v>
      </c>
      <c r="B608" s="5" t="s">
        <v>960</v>
      </c>
      <c r="C608" s="1">
        <v>2</v>
      </c>
      <c r="D608" s="1" t="s">
        <v>5</v>
      </c>
      <c r="E608" s="1" t="str">
        <f>"8718469540433"</f>
        <v>8718469540433</v>
      </c>
      <c r="F608" s="1">
        <v>2900</v>
      </c>
    </row>
    <row r="609" spans="1:6" x14ac:dyDescent="0.25">
      <c r="A609" s="5" t="s">
        <v>961</v>
      </c>
      <c r="B609" s="5" t="s">
        <v>962</v>
      </c>
      <c r="C609" s="1">
        <v>1</v>
      </c>
      <c r="D609" s="1" t="s">
        <v>5</v>
      </c>
      <c r="E609" s="1" t="str">
        <f>"8719262001817"</f>
        <v>8719262001817</v>
      </c>
      <c r="F609" s="1">
        <v>2400</v>
      </c>
    </row>
    <row r="610" spans="1:6" x14ac:dyDescent="0.25">
      <c r="A610" s="5" t="s">
        <v>961</v>
      </c>
      <c r="B610" s="5" t="s">
        <v>963</v>
      </c>
      <c r="C610" s="1">
        <v>2</v>
      </c>
      <c r="D610" s="1" t="s">
        <v>5</v>
      </c>
      <c r="E610" s="1" t="str">
        <f>"8719262001824"</f>
        <v>8719262001824</v>
      </c>
      <c r="F610" s="1">
        <v>2900</v>
      </c>
    </row>
    <row r="611" spans="1:6" x14ac:dyDescent="0.25">
      <c r="A611" s="5" t="s">
        <v>964</v>
      </c>
      <c r="B611" s="5" t="s">
        <v>965</v>
      </c>
      <c r="C611" s="1">
        <v>1</v>
      </c>
      <c r="D611" s="1" t="s">
        <v>5</v>
      </c>
      <c r="E611" s="1" t="str">
        <f>"8719262006768"</f>
        <v>8719262006768</v>
      </c>
      <c r="F611" s="1">
        <v>2400</v>
      </c>
    </row>
    <row r="612" spans="1:6" x14ac:dyDescent="0.25">
      <c r="A612" s="5" t="s">
        <v>964</v>
      </c>
      <c r="B612" s="5" t="s">
        <v>966</v>
      </c>
      <c r="C612" s="1">
        <v>1</v>
      </c>
      <c r="D612" s="1" t="s">
        <v>5</v>
      </c>
      <c r="E612" s="1" t="str">
        <f>"8718469536535"</f>
        <v>8718469536535</v>
      </c>
      <c r="F612" s="1">
        <v>2400</v>
      </c>
    </row>
    <row r="613" spans="1:6" x14ac:dyDescent="0.25">
      <c r="A613" s="5" t="s">
        <v>964</v>
      </c>
      <c r="B613" s="5" t="s">
        <v>967</v>
      </c>
      <c r="C613" s="1">
        <v>1</v>
      </c>
      <c r="D613" s="1" t="s">
        <v>5</v>
      </c>
      <c r="E613" s="1" t="str">
        <f>"8718469533664"</f>
        <v>8718469533664</v>
      </c>
      <c r="F613" s="1">
        <v>2400</v>
      </c>
    </row>
    <row r="614" spans="1:6" x14ac:dyDescent="0.25">
      <c r="A614" s="5" t="s">
        <v>964</v>
      </c>
      <c r="B614" s="5" t="s">
        <v>968</v>
      </c>
      <c r="C614" s="1">
        <v>1</v>
      </c>
      <c r="D614" s="1" t="s">
        <v>5</v>
      </c>
      <c r="E614" s="1" t="str">
        <f>"8719262006737"</f>
        <v>8719262006737</v>
      </c>
      <c r="F614" s="1">
        <v>2400</v>
      </c>
    </row>
    <row r="615" spans="1:6" x14ac:dyDescent="0.25">
      <c r="A615" s="5" t="s">
        <v>969</v>
      </c>
      <c r="B615" s="5" t="s">
        <v>584</v>
      </c>
      <c r="C615" s="1">
        <v>2</v>
      </c>
      <c r="D615" s="1" t="s">
        <v>5</v>
      </c>
      <c r="E615" s="1" t="str">
        <f>"0602557865967"</f>
        <v>0602557865967</v>
      </c>
      <c r="F615" s="1">
        <v>3100</v>
      </c>
    </row>
    <row r="616" spans="1:6" x14ac:dyDescent="0.25">
      <c r="A616" s="5" t="s">
        <v>970</v>
      </c>
      <c r="B616" s="5" t="s">
        <v>971</v>
      </c>
      <c r="C616" s="1">
        <v>1</v>
      </c>
      <c r="D616" s="1" t="s">
        <v>5</v>
      </c>
      <c r="E616" s="1" t="str">
        <f>"8718469539420"</f>
        <v>8718469539420</v>
      </c>
      <c r="F616" s="1">
        <v>2400</v>
      </c>
    </row>
    <row r="617" spans="1:6" x14ac:dyDescent="0.25">
      <c r="A617" s="5" t="s">
        <v>970</v>
      </c>
      <c r="B617" s="5" t="s">
        <v>972</v>
      </c>
      <c r="C617" s="1">
        <v>1</v>
      </c>
      <c r="D617" s="1" t="s">
        <v>5</v>
      </c>
      <c r="E617" s="1" t="str">
        <f>"8718469535521"</f>
        <v>8718469535521</v>
      </c>
      <c r="F617" s="1">
        <v>2400</v>
      </c>
    </row>
    <row r="618" spans="1:6" x14ac:dyDescent="0.25">
      <c r="A618" s="5" t="s">
        <v>970</v>
      </c>
      <c r="B618" s="5" t="s">
        <v>973</v>
      </c>
      <c r="C618" s="1">
        <v>1</v>
      </c>
      <c r="D618" s="1" t="s">
        <v>5</v>
      </c>
      <c r="E618" s="1" t="str">
        <f>"8718469535934"</f>
        <v>8718469535934</v>
      </c>
      <c r="F618" s="1">
        <v>2400</v>
      </c>
    </row>
    <row r="619" spans="1:6" x14ac:dyDescent="0.25">
      <c r="A619" s="5" t="s">
        <v>970</v>
      </c>
      <c r="B619" s="5" t="s">
        <v>974</v>
      </c>
      <c r="C619" s="1">
        <v>1</v>
      </c>
      <c r="D619" s="1" t="s">
        <v>5</v>
      </c>
      <c r="E619" s="1" t="str">
        <f>"8718469535538"</f>
        <v>8718469535538</v>
      </c>
      <c r="F619" s="1">
        <v>2400</v>
      </c>
    </row>
    <row r="620" spans="1:6" x14ac:dyDescent="0.25">
      <c r="A620" s="5" t="s">
        <v>970</v>
      </c>
      <c r="B620" s="5" t="s">
        <v>975</v>
      </c>
      <c r="C620" s="1">
        <v>2</v>
      </c>
      <c r="D620" s="1" t="s">
        <v>5</v>
      </c>
      <c r="E620" s="1" t="str">
        <f>"8719262005389"</f>
        <v>8719262005389</v>
      </c>
      <c r="F620" s="1">
        <v>2900</v>
      </c>
    </row>
    <row r="621" spans="1:6" x14ac:dyDescent="0.25">
      <c r="A621" s="5" t="s">
        <v>976</v>
      </c>
      <c r="B621" s="5" t="s">
        <v>977</v>
      </c>
      <c r="C621" s="1">
        <v>1</v>
      </c>
      <c r="D621" s="1" t="s">
        <v>5</v>
      </c>
      <c r="E621" s="1" t="str">
        <f>"8718469539666"</f>
        <v>8718469539666</v>
      </c>
      <c r="F621" s="1">
        <v>2400</v>
      </c>
    </row>
    <row r="622" spans="1:6" x14ac:dyDescent="0.25">
      <c r="A622" s="5" t="s">
        <v>978</v>
      </c>
      <c r="B622" s="5" t="s">
        <v>979</v>
      </c>
      <c r="C622" s="1">
        <v>1</v>
      </c>
      <c r="D622" s="1" t="s">
        <v>5</v>
      </c>
      <c r="E622" s="1" t="str">
        <f>"0602557132625"</f>
        <v>0602557132625</v>
      </c>
      <c r="F622" s="1">
        <v>2700</v>
      </c>
    </row>
    <row r="623" spans="1:6" x14ac:dyDescent="0.25">
      <c r="A623" s="5" t="s">
        <v>978</v>
      </c>
      <c r="B623" s="5" t="s">
        <v>980</v>
      </c>
      <c r="C623" s="1">
        <v>2</v>
      </c>
      <c r="D623" s="1" t="s">
        <v>5</v>
      </c>
      <c r="E623" s="1" t="str">
        <f>"0602567034513"</f>
        <v>0602567034513</v>
      </c>
      <c r="F623" s="1">
        <v>3300</v>
      </c>
    </row>
    <row r="624" spans="1:6" x14ac:dyDescent="0.25">
      <c r="A624" s="5" t="s">
        <v>978</v>
      </c>
      <c r="B624" s="5" t="s">
        <v>981</v>
      </c>
      <c r="C624" s="1">
        <v>2</v>
      </c>
      <c r="D624" s="1" t="s">
        <v>5</v>
      </c>
      <c r="E624" s="1" t="str">
        <f>"0602537896554"</f>
        <v>0602537896554</v>
      </c>
      <c r="F624" s="1">
        <v>2700</v>
      </c>
    </row>
    <row r="625" spans="1:6" x14ac:dyDescent="0.25">
      <c r="A625" s="5" t="s">
        <v>982</v>
      </c>
      <c r="B625" s="5" t="s">
        <v>983</v>
      </c>
      <c r="C625" s="1">
        <v>1</v>
      </c>
      <c r="D625" s="1" t="s">
        <v>5</v>
      </c>
      <c r="E625" s="1" t="str">
        <f>"0600753649190"</f>
        <v>0600753649190</v>
      </c>
      <c r="F625" s="1">
        <v>2600</v>
      </c>
    </row>
    <row r="626" spans="1:6" x14ac:dyDescent="0.25">
      <c r="A626" s="5" t="s">
        <v>984</v>
      </c>
      <c r="B626" s="5" t="s">
        <v>985</v>
      </c>
      <c r="C626" s="1">
        <v>1</v>
      </c>
      <c r="D626" s="1" t="s">
        <v>5</v>
      </c>
      <c r="E626" s="1" t="str">
        <f>"0600753402320"</f>
        <v>0600753402320</v>
      </c>
      <c r="F626" s="1">
        <v>2600</v>
      </c>
    </row>
    <row r="627" spans="1:6" x14ac:dyDescent="0.25">
      <c r="A627" s="5" t="s">
        <v>986</v>
      </c>
      <c r="B627" s="5" t="s">
        <v>987</v>
      </c>
      <c r="C627" s="1">
        <v>1</v>
      </c>
      <c r="D627" s="1" t="s">
        <v>5</v>
      </c>
      <c r="E627" s="1" t="str">
        <f>"8718469539277"</f>
        <v>8718469539277</v>
      </c>
      <c r="F627" s="1">
        <v>2400</v>
      </c>
    </row>
    <row r="628" spans="1:6" x14ac:dyDescent="0.25">
      <c r="A628" s="5" t="s">
        <v>986</v>
      </c>
      <c r="B628" s="5" t="s">
        <v>988</v>
      </c>
      <c r="C628" s="1">
        <v>1</v>
      </c>
      <c r="D628" s="1" t="s">
        <v>5</v>
      </c>
      <c r="E628" s="1" t="str">
        <f>"8718469539000"</f>
        <v>8718469539000</v>
      </c>
      <c r="F628" s="1">
        <v>2400</v>
      </c>
    </row>
    <row r="629" spans="1:6" x14ac:dyDescent="0.25">
      <c r="A629" s="5" t="s">
        <v>989</v>
      </c>
      <c r="B629" s="5" t="s">
        <v>990</v>
      </c>
      <c r="C629" s="1">
        <v>2</v>
      </c>
      <c r="D629" s="1" t="s">
        <v>5</v>
      </c>
      <c r="E629" s="1" t="str">
        <f>"8719262003132"</f>
        <v>8719262003132</v>
      </c>
      <c r="F629" s="1">
        <v>2900</v>
      </c>
    </row>
    <row r="630" spans="1:6" x14ac:dyDescent="0.25">
      <c r="A630" s="5" t="s">
        <v>989</v>
      </c>
      <c r="B630" s="5" t="s">
        <v>991</v>
      </c>
      <c r="C630" s="1">
        <v>1</v>
      </c>
      <c r="D630" s="1" t="s">
        <v>5</v>
      </c>
      <c r="E630" s="1" t="str">
        <f>"8719262003125"</f>
        <v>8719262003125</v>
      </c>
      <c r="F630" s="1">
        <v>2400</v>
      </c>
    </row>
    <row r="631" spans="1:6" x14ac:dyDescent="0.25">
      <c r="A631" s="5" t="s">
        <v>989</v>
      </c>
      <c r="B631" s="5" t="s">
        <v>992</v>
      </c>
      <c r="C631" s="1">
        <v>1</v>
      </c>
      <c r="D631" s="1" t="s">
        <v>5</v>
      </c>
      <c r="E631" s="1" t="str">
        <f>"8719262003118"</f>
        <v>8719262003118</v>
      </c>
      <c r="F631" s="1">
        <v>2400</v>
      </c>
    </row>
    <row r="632" spans="1:6" x14ac:dyDescent="0.25">
      <c r="A632" s="5" t="s">
        <v>989</v>
      </c>
      <c r="B632" s="5" t="s">
        <v>993</v>
      </c>
      <c r="C632" s="1">
        <v>1</v>
      </c>
      <c r="D632" s="1" t="s">
        <v>5</v>
      </c>
      <c r="E632" s="1" t="str">
        <f>"8719262003088"</f>
        <v>8719262003088</v>
      </c>
      <c r="F632" s="1">
        <v>2400</v>
      </c>
    </row>
    <row r="633" spans="1:6" x14ac:dyDescent="0.25">
      <c r="A633" s="5" t="s">
        <v>989</v>
      </c>
      <c r="B633" s="5" t="s">
        <v>994</v>
      </c>
      <c r="C633" s="1">
        <v>2</v>
      </c>
      <c r="D633" s="1" t="s">
        <v>5</v>
      </c>
      <c r="E633" s="1" t="str">
        <f>"8719262005341"</f>
        <v>8719262005341</v>
      </c>
      <c r="F633" s="1">
        <v>2900</v>
      </c>
    </row>
    <row r="634" spans="1:6" x14ac:dyDescent="0.25">
      <c r="A634" s="5" t="s">
        <v>989</v>
      </c>
      <c r="B634" s="5" t="s">
        <v>995</v>
      </c>
      <c r="C634" s="1">
        <v>1</v>
      </c>
      <c r="D634" s="1" t="s">
        <v>5</v>
      </c>
      <c r="E634" s="1" t="str">
        <f>"8719262003101"</f>
        <v>8719262003101</v>
      </c>
      <c r="F634" s="1">
        <v>2400</v>
      </c>
    </row>
    <row r="635" spans="1:6" x14ac:dyDescent="0.25">
      <c r="A635" s="5" t="s">
        <v>989</v>
      </c>
      <c r="B635" s="5" t="s">
        <v>996</v>
      </c>
      <c r="C635" s="1">
        <v>1</v>
      </c>
      <c r="D635" s="1" t="s">
        <v>5</v>
      </c>
      <c r="E635" s="1" t="str">
        <f>"8719262003095"</f>
        <v>8719262003095</v>
      </c>
      <c r="F635" s="1">
        <v>2400</v>
      </c>
    </row>
    <row r="636" spans="1:6" x14ac:dyDescent="0.25">
      <c r="A636" s="5" t="s">
        <v>997</v>
      </c>
      <c r="B636" s="5" t="s">
        <v>998</v>
      </c>
      <c r="C636" s="1">
        <v>1</v>
      </c>
      <c r="D636" s="1" t="s">
        <v>5</v>
      </c>
      <c r="E636" s="1" t="str">
        <f>"8718469536245"</f>
        <v>8718469536245</v>
      </c>
      <c r="F636" s="1">
        <v>2400</v>
      </c>
    </row>
    <row r="637" spans="1:6" x14ac:dyDescent="0.25">
      <c r="A637" s="5" t="s">
        <v>999</v>
      </c>
      <c r="B637" s="5" t="s">
        <v>1000</v>
      </c>
      <c r="C637" s="1">
        <v>1</v>
      </c>
      <c r="D637" s="1" t="s">
        <v>5</v>
      </c>
      <c r="E637" s="1" t="str">
        <f>"8718469537150"</f>
        <v>8718469537150</v>
      </c>
      <c r="F637" s="1">
        <v>2400</v>
      </c>
    </row>
    <row r="638" spans="1:6" x14ac:dyDescent="0.25">
      <c r="A638" s="5" t="s">
        <v>1001</v>
      </c>
      <c r="B638" s="5" t="s">
        <v>1002</v>
      </c>
      <c r="C638" s="1">
        <v>1</v>
      </c>
      <c r="D638" s="1" t="s">
        <v>5</v>
      </c>
      <c r="E638" s="1" t="str">
        <f>"8719262005259"</f>
        <v>8719262005259</v>
      </c>
      <c r="F638" s="1">
        <v>2400</v>
      </c>
    </row>
    <row r="639" spans="1:6" x14ac:dyDescent="0.25">
      <c r="A639" s="5" t="s">
        <v>1003</v>
      </c>
      <c r="B639" s="5" t="s">
        <v>1004</v>
      </c>
      <c r="C639" s="1">
        <v>2</v>
      </c>
      <c r="D639" s="1" t="s">
        <v>5</v>
      </c>
      <c r="E639" s="1" t="str">
        <f>"8718469530229"</f>
        <v>8718469530229</v>
      </c>
      <c r="F639" s="1">
        <v>2900</v>
      </c>
    </row>
    <row r="640" spans="1:6" x14ac:dyDescent="0.25">
      <c r="A640" s="5" t="s">
        <v>1005</v>
      </c>
      <c r="B640" s="5" t="s">
        <v>1006</v>
      </c>
      <c r="C640" s="1">
        <v>1</v>
      </c>
      <c r="D640" s="1" t="s">
        <v>5</v>
      </c>
      <c r="E640" s="1" t="str">
        <f>"8719262004160"</f>
        <v>8719262004160</v>
      </c>
      <c r="F640" s="1">
        <v>2400</v>
      </c>
    </row>
    <row r="641" spans="1:6" x14ac:dyDescent="0.25">
      <c r="A641" s="5" t="s">
        <v>1007</v>
      </c>
      <c r="B641" s="5" t="s">
        <v>1008</v>
      </c>
      <c r="C641" s="1">
        <v>2</v>
      </c>
      <c r="D641" s="1" t="s">
        <v>5</v>
      </c>
      <c r="E641" s="1" t="str">
        <f>"8719262003347"</f>
        <v>8719262003347</v>
      </c>
      <c r="F641" s="1">
        <v>2900</v>
      </c>
    </row>
    <row r="642" spans="1:6" x14ac:dyDescent="0.25">
      <c r="A642" s="5" t="s">
        <v>1009</v>
      </c>
      <c r="B642" s="5" t="s">
        <v>65</v>
      </c>
      <c r="C642" s="1">
        <v>2</v>
      </c>
      <c r="D642" s="1" t="s">
        <v>5</v>
      </c>
      <c r="E642" s="1" t="str">
        <f>"0600753825747"</f>
        <v>0600753825747</v>
      </c>
      <c r="F642" s="1">
        <v>3100</v>
      </c>
    </row>
    <row r="643" spans="1:6" x14ac:dyDescent="0.25">
      <c r="A643" s="5" t="s">
        <v>1010</v>
      </c>
      <c r="B643" s="5" t="s">
        <v>1011</v>
      </c>
      <c r="C643" s="1">
        <v>2</v>
      </c>
      <c r="D643" s="1" t="s">
        <v>5</v>
      </c>
      <c r="E643" s="1" t="str">
        <f>"8719262001879"</f>
        <v>8719262001879</v>
      </c>
      <c r="F643" s="1">
        <v>2900</v>
      </c>
    </row>
    <row r="644" spans="1:6" x14ac:dyDescent="0.25">
      <c r="A644" s="5" t="s">
        <v>1012</v>
      </c>
      <c r="B644" s="5" t="s">
        <v>1013</v>
      </c>
      <c r="C644" s="1">
        <v>2</v>
      </c>
      <c r="D644" s="1" t="s">
        <v>5</v>
      </c>
      <c r="E644" s="1" t="str">
        <f>"8719262000599"</f>
        <v>8719262000599</v>
      </c>
      <c r="F644" s="1">
        <v>2900</v>
      </c>
    </row>
    <row r="645" spans="1:6" x14ac:dyDescent="0.25">
      <c r="A645" s="5" t="s">
        <v>1014</v>
      </c>
      <c r="B645" s="5" t="s">
        <v>1015</v>
      </c>
      <c r="C645" s="1">
        <v>2</v>
      </c>
      <c r="D645" s="1" t="s">
        <v>5</v>
      </c>
      <c r="E645" s="1" t="str">
        <f>"8718469531936"</f>
        <v>8718469531936</v>
      </c>
      <c r="F645" s="1">
        <v>2900</v>
      </c>
    </row>
    <row r="646" spans="1:6" x14ac:dyDescent="0.25">
      <c r="A646" s="5" t="s">
        <v>1014</v>
      </c>
      <c r="B646" s="5" t="s">
        <v>1016</v>
      </c>
      <c r="C646" s="1">
        <v>2</v>
      </c>
      <c r="D646" s="1" t="s">
        <v>5</v>
      </c>
      <c r="E646" s="1" t="str">
        <f>"8713748980122"</f>
        <v>8713748980122</v>
      </c>
      <c r="F646" s="1">
        <v>2900</v>
      </c>
    </row>
    <row r="647" spans="1:6" x14ac:dyDescent="0.25">
      <c r="A647" s="5" t="s">
        <v>1014</v>
      </c>
      <c r="B647" s="5" t="s">
        <v>1017</v>
      </c>
      <c r="C647" s="1">
        <v>2</v>
      </c>
      <c r="D647" s="1" t="s">
        <v>5</v>
      </c>
      <c r="E647" s="1" t="str">
        <f>"8718469536375"</f>
        <v>8718469536375</v>
      </c>
      <c r="F647" s="1">
        <v>3100</v>
      </c>
    </row>
    <row r="648" spans="1:6" x14ac:dyDescent="0.25">
      <c r="A648" s="5" t="s">
        <v>1014</v>
      </c>
      <c r="B648" s="5" t="s">
        <v>1018</v>
      </c>
      <c r="C648" s="1">
        <v>1</v>
      </c>
      <c r="D648" s="1" t="s">
        <v>5</v>
      </c>
      <c r="E648" s="1" t="str">
        <f>"0886976651718"</f>
        <v>0886976651718</v>
      </c>
      <c r="F648" s="1">
        <v>2400</v>
      </c>
    </row>
    <row r="649" spans="1:6" x14ac:dyDescent="0.25">
      <c r="A649" s="5" t="s">
        <v>1014</v>
      </c>
      <c r="B649" s="5" t="s">
        <v>1019</v>
      </c>
      <c r="C649" s="1">
        <v>1</v>
      </c>
      <c r="D649" s="1" t="s">
        <v>5</v>
      </c>
      <c r="E649" s="1" t="str">
        <f>"8719262005587"</f>
        <v>8719262005587</v>
      </c>
      <c r="F649" s="1">
        <v>2400</v>
      </c>
    </row>
    <row r="650" spans="1:6" x14ac:dyDescent="0.25">
      <c r="A650" s="5" t="s">
        <v>1014</v>
      </c>
      <c r="B650" s="5" t="s">
        <v>1020</v>
      </c>
      <c r="C650" s="1">
        <v>2</v>
      </c>
      <c r="D650" s="1" t="s">
        <v>5</v>
      </c>
      <c r="E650" s="1" t="str">
        <f>"8718469536399"</f>
        <v>8718469536399</v>
      </c>
      <c r="F650" s="1">
        <v>2900</v>
      </c>
    </row>
    <row r="651" spans="1:6" x14ac:dyDescent="0.25">
      <c r="A651" s="5" t="s">
        <v>1014</v>
      </c>
      <c r="B651" s="5" t="s">
        <v>1021</v>
      </c>
      <c r="C651" s="1">
        <v>2</v>
      </c>
      <c r="D651" s="1" t="s">
        <v>5</v>
      </c>
      <c r="E651" s="1" t="str">
        <f>"8718469536450"</f>
        <v>8718469536450</v>
      </c>
      <c r="F651" s="1">
        <v>2900</v>
      </c>
    </row>
    <row r="652" spans="1:6" x14ac:dyDescent="0.25">
      <c r="A652" s="5" t="s">
        <v>1022</v>
      </c>
      <c r="B652" s="5" t="s">
        <v>1023</v>
      </c>
      <c r="C652" s="1">
        <v>1</v>
      </c>
      <c r="D652" s="1" t="s">
        <v>5</v>
      </c>
      <c r="E652" s="1" t="str">
        <f>"8718469532568"</f>
        <v>8718469532568</v>
      </c>
      <c r="F652" s="1">
        <v>2400</v>
      </c>
    </row>
    <row r="653" spans="1:6" x14ac:dyDescent="0.25">
      <c r="A653" s="5" t="s">
        <v>1024</v>
      </c>
      <c r="B653" s="5" t="s">
        <v>1025</v>
      </c>
      <c r="C653" s="1">
        <v>2</v>
      </c>
      <c r="D653" s="1" t="s">
        <v>5</v>
      </c>
      <c r="E653" s="1" t="str">
        <f>"8719262000490"</f>
        <v>8719262000490</v>
      </c>
      <c r="F653" s="1">
        <v>2900</v>
      </c>
    </row>
    <row r="654" spans="1:6" x14ac:dyDescent="0.25">
      <c r="A654" s="5" t="s">
        <v>1026</v>
      </c>
      <c r="B654" s="5" t="s">
        <v>1027</v>
      </c>
      <c r="C654" s="1">
        <v>1</v>
      </c>
      <c r="D654" s="1" t="s">
        <v>5</v>
      </c>
      <c r="E654" s="1" t="str">
        <f>"8713748982485"</f>
        <v>8713748982485</v>
      </c>
      <c r="F654" s="1">
        <v>2400</v>
      </c>
    </row>
    <row r="655" spans="1:6" x14ac:dyDescent="0.25">
      <c r="A655" s="5" t="s">
        <v>1028</v>
      </c>
      <c r="B655" s="5">
        <v>5</v>
      </c>
      <c r="C655" s="1">
        <v>2</v>
      </c>
      <c r="D655" s="1" t="s">
        <v>5</v>
      </c>
      <c r="E655" s="1" t="str">
        <f>"8718469540594"</f>
        <v>8718469540594</v>
      </c>
      <c r="F655" s="1">
        <v>2900</v>
      </c>
    </row>
    <row r="656" spans="1:6" x14ac:dyDescent="0.25">
      <c r="A656" s="5" t="s">
        <v>1028</v>
      </c>
      <c r="B656" s="5" t="s">
        <v>1029</v>
      </c>
      <c r="C656" s="1">
        <v>2</v>
      </c>
      <c r="D656" s="1" t="s">
        <v>5</v>
      </c>
      <c r="E656" s="1" t="str">
        <f>"8718469536931"</f>
        <v>8718469536931</v>
      </c>
      <c r="F656" s="1">
        <v>2700</v>
      </c>
    </row>
    <row r="657" spans="1:6" x14ac:dyDescent="0.25">
      <c r="A657" s="5" t="s">
        <v>1028</v>
      </c>
      <c r="B657" s="5" t="s">
        <v>1030</v>
      </c>
      <c r="C657" s="1">
        <v>2</v>
      </c>
      <c r="D657" s="1" t="s">
        <v>5</v>
      </c>
      <c r="E657" s="1" t="str">
        <f>"0600753587850"</f>
        <v>0600753587850</v>
      </c>
      <c r="F657" s="1">
        <v>3100</v>
      </c>
    </row>
    <row r="658" spans="1:6" x14ac:dyDescent="0.25">
      <c r="A658" s="5" t="s">
        <v>1028</v>
      </c>
      <c r="B658" s="5" t="s">
        <v>1031</v>
      </c>
      <c r="C658" s="1">
        <v>2</v>
      </c>
      <c r="D658" s="1" t="s">
        <v>5</v>
      </c>
      <c r="E658" s="1" t="str">
        <f>"0600753438046"</f>
        <v>0600753438046</v>
      </c>
      <c r="F658" s="1">
        <v>3100</v>
      </c>
    </row>
    <row r="659" spans="1:6" x14ac:dyDescent="0.25">
      <c r="A659" s="5" t="s">
        <v>1032</v>
      </c>
      <c r="B659" s="5" t="s">
        <v>1033</v>
      </c>
      <c r="C659" s="1">
        <v>1</v>
      </c>
      <c r="D659" s="1" t="s">
        <v>5</v>
      </c>
      <c r="E659" s="1" t="str">
        <f>"8718469533107"</f>
        <v>8718469533107</v>
      </c>
      <c r="F659" s="1">
        <v>2400</v>
      </c>
    </row>
    <row r="660" spans="1:6" x14ac:dyDescent="0.25">
      <c r="A660" s="5" t="s">
        <v>1034</v>
      </c>
      <c r="B660" s="5" t="s">
        <v>1035</v>
      </c>
      <c r="C660" s="1">
        <v>1</v>
      </c>
      <c r="D660" s="1" t="s">
        <v>5</v>
      </c>
      <c r="E660" s="1" t="str">
        <f>"8718469536207"</f>
        <v>8718469536207</v>
      </c>
      <c r="F660" s="1">
        <v>2400</v>
      </c>
    </row>
    <row r="661" spans="1:6" x14ac:dyDescent="0.25">
      <c r="A661" s="5" t="s">
        <v>1036</v>
      </c>
      <c r="B661" s="5" t="s">
        <v>1037</v>
      </c>
      <c r="C661" s="1">
        <v>1</v>
      </c>
      <c r="D661" s="1" t="s">
        <v>5</v>
      </c>
      <c r="E661" s="1" t="str">
        <f>"8719262006270"</f>
        <v>8719262006270</v>
      </c>
      <c r="F661" s="1">
        <v>2400</v>
      </c>
    </row>
    <row r="662" spans="1:6" x14ac:dyDescent="0.25">
      <c r="A662" s="5" t="s">
        <v>1036</v>
      </c>
      <c r="B662" s="5" t="s">
        <v>1038</v>
      </c>
      <c r="C662" s="1">
        <v>1</v>
      </c>
      <c r="D662" s="1" t="s">
        <v>5</v>
      </c>
      <c r="E662" s="1" t="str">
        <f>"8719262002548"</f>
        <v>8719262002548</v>
      </c>
      <c r="F662" s="1">
        <v>2400</v>
      </c>
    </row>
    <row r="663" spans="1:6" x14ac:dyDescent="0.25">
      <c r="A663" s="5" t="s">
        <v>1036</v>
      </c>
      <c r="B663" s="5" t="s">
        <v>1039</v>
      </c>
      <c r="C663" s="1">
        <v>2</v>
      </c>
      <c r="D663" s="1" t="s">
        <v>5</v>
      </c>
      <c r="E663" s="1" t="str">
        <f>"8719262002555"</f>
        <v>8719262002555</v>
      </c>
      <c r="F663" s="1">
        <v>2900</v>
      </c>
    </row>
    <row r="664" spans="1:6" x14ac:dyDescent="0.25">
      <c r="A664" s="5" t="s">
        <v>1036</v>
      </c>
      <c r="B664" s="5" t="s">
        <v>1040</v>
      </c>
      <c r="C664" s="1">
        <v>2</v>
      </c>
      <c r="D664" s="1" t="s">
        <v>5</v>
      </c>
      <c r="E664" s="1" t="str">
        <f>"8719262002494"</f>
        <v>8719262002494</v>
      </c>
      <c r="F664" s="1">
        <v>2900</v>
      </c>
    </row>
    <row r="665" spans="1:6" x14ac:dyDescent="0.25">
      <c r="A665" s="5" t="s">
        <v>1036</v>
      </c>
      <c r="B665" s="5" t="s">
        <v>1041</v>
      </c>
      <c r="C665" s="1">
        <v>1</v>
      </c>
      <c r="D665" s="1" t="s">
        <v>5</v>
      </c>
      <c r="E665" s="1" t="str">
        <f>"8719262002500"</f>
        <v>8719262002500</v>
      </c>
      <c r="F665" s="1">
        <v>2400</v>
      </c>
    </row>
    <row r="666" spans="1:6" x14ac:dyDescent="0.25">
      <c r="A666" s="5" t="s">
        <v>1042</v>
      </c>
      <c r="B666" s="5" t="s">
        <v>1043</v>
      </c>
      <c r="C666" s="1">
        <v>1</v>
      </c>
      <c r="D666" s="1" t="s">
        <v>5</v>
      </c>
      <c r="E666" s="1" t="str">
        <f>"0600753486009"</f>
        <v>0600753486009</v>
      </c>
      <c r="F666" s="1">
        <v>2600</v>
      </c>
    </row>
    <row r="667" spans="1:6" x14ac:dyDescent="0.25">
      <c r="A667" s="5" t="s">
        <v>1044</v>
      </c>
      <c r="B667" s="5" t="s">
        <v>1045</v>
      </c>
      <c r="C667" s="1">
        <v>1</v>
      </c>
      <c r="D667" s="1" t="s">
        <v>5</v>
      </c>
      <c r="E667" s="1" t="str">
        <f>"0602547122599"</f>
        <v>0602547122599</v>
      </c>
      <c r="F667" s="1">
        <v>2600</v>
      </c>
    </row>
    <row r="668" spans="1:6" x14ac:dyDescent="0.25">
      <c r="A668" s="5" t="s">
        <v>1046</v>
      </c>
      <c r="B668" s="5" t="s">
        <v>1047</v>
      </c>
      <c r="C668" s="1">
        <v>1</v>
      </c>
      <c r="D668" s="1" t="s">
        <v>5</v>
      </c>
      <c r="E668" s="1" t="str">
        <f>"0600753811085"</f>
        <v>0600753811085</v>
      </c>
      <c r="F668" s="1">
        <v>2600</v>
      </c>
    </row>
    <row r="669" spans="1:6" x14ac:dyDescent="0.25">
      <c r="A669" s="5" t="s">
        <v>1048</v>
      </c>
      <c r="B669" s="5" t="s">
        <v>1049</v>
      </c>
      <c r="C669" s="1">
        <v>2</v>
      </c>
      <c r="D669" s="1" t="s">
        <v>5</v>
      </c>
      <c r="E669" s="1" t="str">
        <f>"0886976991111"</f>
        <v>0886976991111</v>
      </c>
      <c r="F669" s="1">
        <v>2900</v>
      </c>
    </row>
    <row r="670" spans="1:6" x14ac:dyDescent="0.25">
      <c r="A670" s="5" t="s">
        <v>1050</v>
      </c>
      <c r="B670" s="5" t="s">
        <v>1051</v>
      </c>
      <c r="C670" s="1">
        <v>2</v>
      </c>
      <c r="D670" s="1" t="s">
        <v>5</v>
      </c>
      <c r="E670" s="1" t="str">
        <f>"8718469532995"</f>
        <v>8718469532995</v>
      </c>
      <c r="F670" s="1">
        <v>2900</v>
      </c>
    </row>
    <row r="671" spans="1:6" x14ac:dyDescent="0.25">
      <c r="A671" s="5" t="s">
        <v>1052</v>
      </c>
      <c r="B671" s="5" t="s">
        <v>1053</v>
      </c>
      <c r="C671" s="1">
        <v>1</v>
      </c>
      <c r="D671" s="1" t="s">
        <v>5</v>
      </c>
      <c r="E671" s="1" t="str">
        <f>"8718469537174"</f>
        <v>8718469537174</v>
      </c>
      <c r="F671" s="1">
        <v>2400</v>
      </c>
    </row>
    <row r="672" spans="1:6" x14ac:dyDescent="0.25">
      <c r="A672" s="5" t="s">
        <v>1052</v>
      </c>
      <c r="B672" s="5" t="s">
        <v>1054</v>
      </c>
      <c r="C672" s="1">
        <v>1</v>
      </c>
      <c r="D672" s="1" t="s">
        <v>5</v>
      </c>
      <c r="E672" s="1" t="str">
        <f>"8718469534944"</f>
        <v>8718469534944</v>
      </c>
      <c r="F672" s="1">
        <v>2400</v>
      </c>
    </row>
    <row r="673" spans="1:6" x14ac:dyDescent="0.25">
      <c r="A673" s="5" t="s">
        <v>1055</v>
      </c>
      <c r="B673" s="5" t="s">
        <v>1056</v>
      </c>
      <c r="C673" s="1">
        <v>2</v>
      </c>
      <c r="D673" s="1" t="s">
        <v>5</v>
      </c>
      <c r="E673" s="1" t="str">
        <f>"8719262000131"</f>
        <v>8719262000131</v>
      </c>
      <c r="F673" s="1">
        <v>3300</v>
      </c>
    </row>
    <row r="674" spans="1:6" x14ac:dyDescent="0.25">
      <c r="A674" s="5" t="s">
        <v>1057</v>
      </c>
      <c r="B674" s="5" t="s">
        <v>1058</v>
      </c>
      <c r="C674" s="1">
        <v>1</v>
      </c>
      <c r="D674" s="1" t="s">
        <v>5</v>
      </c>
      <c r="E674" s="1" t="str">
        <f>"8718469539703"</f>
        <v>8718469539703</v>
      </c>
      <c r="F674" s="1">
        <v>1600</v>
      </c>
    </row>
    <row r="675" spans="1:6" x14ac:dyDescent="0.25">
      <c r="A675" s="5" t="s">
        <v>1059</v>
      </c>
      <c r="B675" s="5" t="s">
        <v>292</v>
      </c>
      <c r="C675" s="1">
        <v>2</v>
      </c>
      <c r="D675" s="1" t="s">
        <v>5</v>
      </c>
      <c r="E675" s="1" t="str">
        <f>"0602557110241"</f>
        <v>0602557110241</v>
      </c>
      <c r="F675" s="1">
        <v>3100</v>
      </c>
    </row>
    <row r="676" spans="1:6" x14ac:dyDescent="0.25">
      <c r="A676" s="5" t="s">
        <v>1060</v>
      </c>
      <c r="B676" s="5" t="s">
        <v>517</v>
      </c>
      <c r="C676" s="1">
        <v>3</v>
      </c>
      <c r="D676" s="1" t="s">
        <v>225</v>
      </c>
      <c r="E676" s="1" t="str">
        <f>"0600753772645"</f>
        <v>0600753772645</v>
      </c>
      <c r="F676" s="1">
        <v>3100</v>
      </c>
    </row>
    <row r="677" spans="1:6" x14ac:dyDescent="0.25">
      <c r="A677" s="5" t="s">
        <v>1061</v>
      </c>
      <c r="B677" s="5" t="s">
        <v>1062</v>
      </c>
      <c r="C677" s="1">
        <v>1</v>
      </c>
      <c r="D677" s="1" t="s">
        <v>5</v>
      </c>
      <c r="E677" s="1" t="str">
        <f>"8719262005051"</f>
        <v>8719262005051</v>
      </c>
      <c r="F677" s="1">
        <v>2400</v>
      </c>
    </row>
    <row r="678" spans="1:6" x14ac:dyDescent="0.25">
      <c r="A678" s="5" t="s">
        <v>1063</v>
      </c>
      <c r="B678" s="5" t="s">
        <v>1064</v>
      </c>
      <c r="C678" s="1">
        <v>2</v>
      </c>
      <c r="D678" s="1" t="s">
        <v>5</v>
      </c>
      <c r="E678" s="1" t="str">
        <f>"8718469540211"</f>
        <v>8718469540211</v>
      </c>
      <c r="F678" s="1">
        <v>2900</v>
      </c>
    </row>
    <row r="679" spans="1:6" x14ac:dyDescent="0.25">
      <c r="A679" s="5" t="s">
        <v>1065</v>
      </c>
      <c r="B679" s="5" t="s">
        <v>1066</v>
      </c>
      <c r="C679" s="1">
        <v>1</v>
      </c>
      <c r="D679" s="1" t="s">
        <v>5</v>
      </c>
      <c r="E679" s="1" t="str">
        <f>"8719262001336"</f>
        <v>8719262001336</v>
      </c>
      <c r="F679" s="1">
        <v>2400</v>
      </c>
    </row>
    <row r="680" spans="1:6" x14ac:dyDescent="0.25">
      <c r="A680" s="5" t="s">
        <v>1065</v>
      </c>
      <c r="B680" s="5" t="s">
        <v>1067</v>
      </c>
      <c r="C680" s="1">
        <v>1</v>
      </c>
      <c r="D680" s="1" t="s">
        <v>5</v>
      </c>
      <c r="E680" s="1" t="str">
        <f>"8719262005150"</f>
        <v>8719262005150</v>
      </c>
      <c r="F680" s="1">
        <v>2400</v>
      </c>
    </row>
    <row r="681" spans="1:6" x14ac:dyDescent="0.25">
      <c r="A681" s="5" t="s">
        <v>1065</v>
      </c>
      <c r="B681" s="5" t="s">
        <v>1068</v>
      </c>
      <c r="C681" s="1">
        <v>2</v>
      </c>
      <c r="D681" s="1" t="s">
        <v>5</v>
      </c>
      <c r="E681" s="1" t="str">
        <f>"8719262000681"</f>
        <v>8719262000681</v>
      </c>
      <c r="F681" s="1">
        <v>2900</v>
      </c>
    </row>
    <row r="682" spans="1:6" x14ac:dyDescent="0.25">
      <c r="A682" s="5" t="s">
        <v>1069</v>
      </c>
      <c r="B682" s="5" t="s">
        <v>1069</v>
      </c>
      <c r="C682" s="1">
        <v>1</v>
      </c>
      <c r="D682" s="1" t="s">
        <v>5</v>
      </c>
      <c r="E682" s="1" t="str">
        <f>"0600753649237"</f>
        <v>0600753649237</v>
      </c>
      <c r="F682" s="1">
        <v>2600</v>
      </c>
    </row>
    <row r="683" spans="1:6" x14ac:dyDescent="0.25">
      <c r="A683" s="5" t="s">
        <v>416</v>
      </c>
      <c r="B683" s="5" t="s">
        <v>1070</v>
      </c>
      <c r="C683" s="1">
        <v>1</v>
      </c>
      <c r="D683" s="1" t="s">
        <v>5</v>
      </c>
      <c r="E683" s="1" t="str">
        <f>"0600753763988"</f>
        <v>0600753763988</v>
      </c>
      <c r="F683" s="1">
        <v>2600</v>
      </c>
    </row>
    <row r="684" spans="1:6" x14ac:dyDescent="0.25">
      <c r="A684" s="5" t="s">
        <v>416</v>
      </c>
      <c r="B684" s="5" t="s">
        <v>1071</v>
      </c>
      <c r="C684" s="1">
        <v>2</v>
      </c>
      <c r="D684" s="1" t="s">
        <v>5</v>
      </c>
      <c r="E684" s="1" t="str">
        <f>"0600753763957"</f>
        <v>0600753763957</v>
      </c>
      <c r="F684" s="1">
        <v>3100</v>
      </c>
    </row>
    <row r="685" spans="1:6" x14ac:dyDescent="0.25">
      <c r="A685" s="5" t="s">
        <v>416</v>
      </c>
      <c r="B685" s="5" t="s">
        <v>1072</v>
      </c>
      <c r="C685" s="1">
        <v>1</v>
      </c>
      <c r="D685" s="1" t="s">
        <v>5</v>
      </c>
      <c r="E685" s="1" t="str">
        <f>"0600753402344"</f>
        <v>0600753402344</v>
      </c>
      <c r="F685" s="1">
        <v>2600</v>
      </c>
    </row>
    <row r="686" spans="1:6" x14ac:dyDescent="0.25">
      <c r="A686" s="5" t="s">
        <v>1073</v>
      </c>
      <c r="B686" s="5" t="s">
        <v>584</v>
      </c>
      <c r="C686" s="1">
        <v>2</v>
      </c>
      <c r="D686" s="1" t="s">
        <v>5</v>
      </c>
      <c r="E686" s="1" t="str">
        <f>"0602557866032"</f>
        <v>0602557866032</v>
      </c>
      <c r="F686" s="1">
        <v>3100</v>
      </c>
    </row>
    <row r="687" spans="1:6" x14ac:dyDescent="0.25">
      <c r="A687" s="5" t="s">
        <v>1073</v>
      </c>
      <c r="B687" s="5" t="s">
        <v>1074</v>
      </c>
      <c r="C687" s="1">
        <v>1</v>
      </c>
      <c r="D687" s="1" t="s">
        <v>5</v>
      </c>
      <c r="E687" s="1" t="str">
        <f>"0602547642684"</f>
        <v>0602547642684</v>
      </c>
      <c r="F687" s="1">
        <v>2700</v>
      </c>
    </row>
    <row r="688" spans="1:6" x14ac:dyDescent="0.25">
      <c r="A688" s="5" t="s">
        <v>1073</v>
      </c>
      <c r="B688" s="5" t="s">
        <v>1075</v>
      </c>
      <c r="C688" s="1">
        <v>1</v>
      </c>
      <c r="D688" s="1" t="s">
        <v>5</v>
      </c>
      <c r="E688" s="1" t="str">
        <f>"0602547889744"</f>
        <v>0602547889744</v>
      </c>
      <c r="F688" s="1">
        <v>2700</v>
      </c>
    </row>
    <row r="689" spans="1:6" x14ac:dyDescent="0.25">
      <c r="A689" s="5" t="s">
        <v>1076</v>
      </c>
      <c r="B689" s="5" t="s">
        <v>1077</v>
      </c>
      <c r="C689" s="1">
        <v>1</v>
      </c>
      <c r="D689" s="1" t="s">
        <v>5</v>
      </c>
      <c r="E689" s="1" t="str">
        <f>"8718469530885"</f>
        <v>8718469530885</v>
      </c>
      <c r="F689" s="1">
        <v>2400</v>
      </c>
    </row>
    <row r="690" spans="1:6" x14ac:dyDescent="0.25">
      <c r="A690" s="5" t="s">
        <v>1078</v>
      </c>
      <c r="B690" s="5" t="s">
        <v>1078</v>
      </c>
      <c r="C690" s="1">
        <v>1</v>
      </c>
      <c r="D690" s="1" t="s">
        <v>5</v>
      </c>
      <c r="E690" s="1" t="str">
        <f>"8719262000216"</f>
        <v>8719262000216</v>
      </c>
      <c r="F690" s="1">
        <v>2400</v>
      </c>
    </row>
    <row r="691" spans="1:6" x14ac:dyDescent="0.25">
      <c r="A691" s="5" t="s">
        <v>1078</v>
      </c>
      <c r="B691" s="5" t="s">
        <v>1079</v>
      </c>
      <c r="C691" s="1">
        <v>1</v>
      </c>
      <c r="D691" s="1" t="s">
        <v>5</v>
      </c>
      <c r="E691" s="1" t="str">
        <f>"8719262005396"</f>
        <v>8719262005396</v>
      </c>
      <c r="F691" s="1">
        <v>2400</v>
      </c>
    </row>
    <row r="692" spans="1:6" x14ac:dyDescent="0.25">
      <c r="A692" s="5" t="s">
        <v>1080</v>
      </c>
      <c r="B692" s="5" t="s">
        <v>1081</v>
      </c>
      <c r="C692" s="1">
        <v>2</v>
      </c>
      <c r="D692" s="1" t="s">
        <v>5</v>
      </c>
      <c r="E692" s="1" t="str">
        <f>"8719262006188"</f>
        <v>8719262006188</v>
      </c>
      <c r="F692" s="1">
        <v>3100</v>
      </c>
    </row>
    <row r="693" spans="1:6" x14ac:dyDescent="0.25">
      <c r="A693" s="5" t="s">
        <v>1082</v>
      </c>
      <c r="B693" s="5" t="s">
        <v>1083</v>
      </c>
      <c r="C693" s="1">
        <v>1</v>
      </c>
      <c r="D693" s="1" t="s">
        <v>5</v>
      </c>
      <c r="E693" s="1" t="str">
        <f>"8718469540808"</f>
        <v>8718469540808</v>
      </c>
      <c r="F693" s="1">
        <v>2400</v>
      </c>
    </row>
    <row r="694" spans="1:6" x14ac:dyDescent="0.25">
      <c r="A694" s="5" t="s">
        <v>1084</v>
      </c>
      <c r="B694" s="5" t="s">
        <v>1085</v>
      </c>
      <c r="C694" s="1">
        <v>1</v>
      </c>
      <c r="D694" s="1" t="s">
        <v>5</v>
      </c>
      <c r="E694" s="1" t="str">
        <f>"8718469534982"</f>
        <v>8718469534982</v>
      </c>
      <c r="F694" s="1">
        <v>2400</v>
      </c>
    </row>
    <row r="695" spans="1:6" x14ac:dyDescent="0.25">
      <c r="A695" s="5" t="s">
        <v>1084</v>
      </c>
      <c r="B695" s="5" t="s">
        <v>1086</v>
      </c>
      <c r="C695" s="1">
        <v>1</v>
      </c>
      <c r="D695" s="1" t="s">
        <v>5</v>
      </c>
      <c r="E695" s="1" t="str">
        <f>"8718469537877"</f>
        <v>8718469537877</v>
      </c>
      <c r="F695" s="1">
        <v>2400</v>
      </c>
    </row>
    <row r="696" spans="1:6" x14ac:dyDescent="0.25">
      <c r="A696" s="5" t="s">
        <v>1084</v>
      </c>
      <c r="B696" s="5" t="s">
        <v>1084</v>
      </c>
      <c r="C696" s="1">
        <v>1</v>
      </c>
      <c r="D696" s="1" t="s">
        <v>5</v>
      </c>
      <c r="E696" s="1" t="str">
        <f>"8718469532025"</f>
        <v>8718469532025</v>
      </c>
      <c r="F696" s="1">
        <v>2400</v>
      </c>
    </row>
    <row r="697" spans="1:6" x14ac:dyDescent="0.25">
      <c r="A697" s="5" t="s">
        <v>1087</v>
      </c>
      <c r="B697" s="5" t="s">
        <v>1088</v>
      </c>
      <c r="C697" s="1">
        <v>1</v>
      </c>
      <c r="D697" s="1" t="s">
        <v>5</v>
      </c>
      <c r="E697" s="1" t="str">
        <f>"8719262004580"</f>
        <v>8719262004580</v>
      </c>
      <c r="F697" s="1">
        <v>2400</v>
      </c>
    </row>
    <row r="698" spans="1:6" x14ac:dyDescent="0.25">
      <c r="A698" s="5" t="s">
        <v>1089</v>
      </c>
      <c r="B698" s="5" t="s">
        <v>1090</v>
      </c>
      <c r="C698" s="1">
        <v>1</v>
      </c>
      <c r="D698" s="1" t="s">
        <v>5</v>
      </c>
      <c r="E698" s="1" t="str">
        <f>"8718469531301"</f>
        <v>8718469531301</v>
      </c>
      <c r="F698" s="1">
        <v>2700</v>
      </c>
    </row>
    <row r="699" spans="1:6" x14ac:dyDescent="0.25">
      <c r="A699" s="5" t="s">
        <v>1091</v>
      </c>
      <c r="B699" s="5" t="s">
        <v>1092</v>
      </c>
      <c r="C699" s="1">
        <v>1</v>
      </c>
      <c r="D699" s="1" t="s">
        <v>5</v>
      </c>
      <c r="E699" s="1" t="str">
        <f>"0600753649497"</f>
        <v>0600753649497</v>
      </c>
      <c r="F699" s="1">
        <v>2600</v>
      </c>
    </row>
    <row r="700" spans="1:6" x14ac:dyDescent="0.25">
      <c r="A700" s="5" t="s">
        <v>1093</v>
      </c>
      <c r="B700" s="5" t="s">
        <v>292</v>
      </c>
      <c r="C700" s="1">
        <v>2</v>
      </c>
      <c r="D700" s="1" t="s">
        <v>5</v>
      </c>
      <c r="E700" s="1" t="str">
        <f>"8719262007901"</f>
        <v>8719262007901</v>
      </c>
      <c r="F700" s="1">
        <v>3100</v>
      </c>
    </row>
    <row r="701" spans="1:6" x14ac:dyDescent="0.25">
      <c r="A701" s="5" t="s">
        <v>1093</v>
      </c>
      <c r="B701" s="5" t="s">
        <v>1094</v>
      </c>
      <c r="C701" s="1">
        <v>2</v>
      </c>
      <c r="D701" s="1" t="s">
        <v>5</v>
      </c>
      <c r="E701" s="1" t="str">
        <f>"0600753402290"</f>
        <v>0600753402290</v>
      </c>
      <c r="F701" s="1">
        <v>3100</v>
      </c>
    </row>
    <row r="702" spans="1:6" x14ac:dyDescent="0.25">
      <c r="A702" s="5" t="s">
        <v>1093</v>
      </c>
      <c r="B702" s="5" t="s">
        <v>1095</v>
      </c>
      <c r="C702" s="1">
        <v>1</v>
      </c>
      <c r="D702" s="1" t="s">
        <v>5</v>
      </c>
      <c r="E702" s="1" t="str">
        <f>"0600753356685"</f>
        <v>0600753356685</v>
      </c>
      <c r="F702" s="1">
        <v>2700</v>
      </c>
    </row>
    <row r="703" spans="1:6" x14ac:dyDescent="0.25">
      <c r="A703" s="5" t="s">
        <v>1096</v>
      </c>
      <c r="B703" s="5" t="s">
        <v>1097</v>
      </c>
      <c r="C703" s="1">
        <v>2</v>
      </c>
      <c r="D703" s="1" t="s">
        <v>5</v>
      </c>
      <c r="E703" s="1" t="str">
        <f>"8719262000551"</f>
        <v>8719262000551</v>
      </c>
      <c r="F703" s="1">
        <v>3300</v>
      </c>
    </row>
    <row r="704" spans="1:6" x14ac:dyDescent="0.25">
      <c r="A704" s="5" t="s">
        <v>1096</v>
      </c>
      <c r="B704" s="5" t="s">
        <v>1098</v>
      </c>
      <c r="C704" s="1">
        <v>2</v>
      </c>
      <c r="D704" s="1" t="s">
        <v>5</v>
      </c>
      <c r="E704" s="1" t="str">
        <f>"8719262003873"</f>
        <v>8719262003873</v>
      </c>
      <c r="F704" s="1">
        <v>3300</v>
      </c>
    </row>
    <row r="705" spans="1:6" x14ac:dyDescent="0.25">
      <c r="A705" s="5" t="s">
        <v>1096</v>
      </c>
      <c r="B705" s="5" t="s">
        <v>1099</v>
      </c>
      <c r="C705" s="1">
        <v>2</v>
      </c>
      <c r="D705" s="1" t="s">
        <v>5</v>
      </c>
      <c r="E705" s="1" t="str">
        <f>"8719262000872"</f>
        <v>8719262000872</v>
      </c>
      <c r="F705" s="1">
        <v>3400</v>
      </c>
    </row>
    <row r="706" spans="1:6" x14ac:dyDescent="0.25">
      <c r="A706" s="5" t="s">
        <v>1096</v>
      </c>
      <c r="B706" s="5" t="s">
        <v>1100</v>
      </c>
      <c r="C706" s="1">
        <v>2</v>
      </c>
      <c r="D706" s="1" t="s">
        <v>5</v>
      </c>
      <c r="E706" s="1" t="str">
        <f>"8718469540792"</f>
        <v>8718469540792</v>
      </c>
      <c r="F706" s="1">
        <v>3300</v>
      </c>
    </row>
    <row r="707" spans="1:6" x14ac:dyDescent="0.25">
      <c r="A707" s="5" t="s">
        <v>1096</v>
      </c>
      <c r="B707" s="5" t="s">
        <v>1101</v>
      </c>
      <c r="C707" s="1">
        <v>1</v>
      </c>
      <c r="D707" s="1" t="s">
        <v>5</v>
      </c>
      <c r="E707" s="1" t="str">
        <f>"8718469537563"</f>
        <v>8718469537563</v>
      </c>
      <c r="F707" s="1">
        <v>2700</v>
      </c>
    </row>
    <row r="708" spans="1:6" x14ac:dyDescent="0.25">
      <c r="A708" s="5" t="s">
        <v>1096</v>
      </c>
      <c r="B708" s="5" t="s">
        <v>1102</v>
      </c>
      <c r="C708" s="1">
        <v>2</v>
      </c>
      <c r="D708" s="1" t="s">
        <v>5</v>
      </c>
      <c r="E708" s="1" t="str">
        <f>"8719262003866"</f>
        <v>8719262003866</v>
      </c>
      <c r="F708" s="1">
        <v>3300</v>
      </c>
    </row>
    <row r="709" spans="1:6" x14ac:dyDescent="0.25">
      <c r="A709" s="5" t="s">
        <v>1103</v>
      </c>
      <c r="B709" s="5" t="s">
        <v>1104</v>
      </c>
      <c r="C709" s="1">
        <v>2</v>
      </c>
      <c r="D709" s="1" t="s">
        <v>5</v>
      </c>
      <c r="E709" s="1" t="str">
        <f>"8719262001770"</f>
        <v>8719262001770</v>
      </c>
      <c r="F709" s="1">
        <v>3300</v>
      </c>
    </row>
    <row r="710" spans="1:6" x14ac:dyDescent="0.25">
      <c r="A710" s="5" t="s">
        <v>1105</v>
      </c>
      <c r="B710" s="5" t="s">
        <v>1106</v>
      </c>
      <c r="C710" s="1">
        <v>1</v>
      </c>
      <c r="D710" s="1" t="s">
        <v>5</v>
      </c>
      <c r="E710" s="1" t="str">
        <f>"8719262001671"</f>
        <v>8719262001671</v>
      </c>
      <c r="F710" s="1">
        <v>2400</v>
      </c>
    </row>
    <row r="711" spans="1:6" x14ac:dyDescent="0.25">
      <c r="A711" s="5" t="s">
        <v>1107</v>
      </c>
      <c r="B711" s="5" t="s">
        <v>1108</v>
      </c>
      <c r="C711" s="1">
        <v>1</v>
      </c>
      <c r="D711" s="1" t="s">
        <v>5</v>
      </c>
      <c r="E711" s="1" t="str">
        <f>"8719262005686"</f>
        <v>8719262005686</v>
      </c>
      <c r="F711" s="1">
        <v>2400</v>
      </c>
    </row>
    <row r="712" spans="1:6" x14ac:dyDescent="0.25">
      <c r="A712" s="5" t="s">
        <v>1109</v>
      </c>
      <c r="B712" s="5" t="s">
        <v>1110</v>
      </c>
      <c r="C712" s="1">
        <v>2</v>
      </c>
      <c r="D712" s="1" t="s">
        <v>5</v>
      </c>
      <c r="E712" s="1" t="str">
        <f>"8713748980726"</f>
        <v>8713748980726</v>
      </c>
      <c r="F712" s="1">
        <v>2900</v>
      </c>
    </row>
    <row r="713" spans="1:6" x14ac:dyDescent="0.25">
      <c r="A713" s="5" t="s">
        <v>1111</v>
      </c>
      <c r="B713" s="5" t="s">
        <v>1112</v>
      </c>
      <c r="C713" s="1">
        <v>1</v>
      </c>
      <c r="D713" s="1" t="s">
        <v>5</v>
      </c>
      <c r="E713" s="1" t="str">
        <f>"8719262001725"</f>
        <v>8719262001725</v>
      </c>
      <c r="F713" s="1">
        <v>2400</v>
      </c>
    </row>
    <row r="714" spans="1:6" x14ac:dyDescent="0.25">
      <c r="A714" s="5" t="s">
        <v>1111</v>
      </c>
      <c r="B714" s="5" t="s">
        <v>1113</v>
      </c>
      <c r="C714" s="1">
        <v>1</v>
      </c>
      <c r="D714" s="1" t="s">
        <v>5</v>
      </c>
      <c r="E714" s="1" t="str">
        <f>"8719262007581"</f>
        <v>8719262007581</v>
      </c>
      <c r="F714" s="1">
        <v>2400</v>
      </c>
    </row>
    <row r="715" spans="1:6" x14ac:dyDescent="0.25">
      <c r="A715" s="5" t="s">
        <v>1111</v>
      </c>
      <c r="B715" s="5" t="s">
        <v>1114</v>
      </c>
      <c r="C715" s="1">
        <v>1</v>
      </c>
      <c r="D715" s="1" t="s">
        <v>5</v>
      </c>
      <c r="E715" s="1" t="str">
        <f>"8719262005174"</f>
        <v>8719262005174</v>
      </c>
      <c r="F715" s="1">
        <v>2400</v>
      </c>
    </row>
    <row r="716" spans="1:6" x14ac:dyDescent="0.25">
      <c r="A716" s="5" t="s">
        <v>1115</v>
      </c>
      <c r="B716" s="5" t="s">
        <v>1116</v>
      </c>
      <c r="C716" s="1">
        <v>2</v>
      </c>
      <c r="D716" s="1" t="s">
        <v>5</v>
      </c>
      <c r="E716" s="1" t="str">
        <f>"0600753766200"</f>
        <v>0600753766200</v>
      </c>
      <c r="F716" s="1">
        <v>3100</v>
      </c>
    </row>
    <row r="717" spans="1:6" x14ac:dyDescent="0.25">
      <c r="A717" s="5" t="s">
        <v>1115</v>
      </c>
      <c r="B717" s="5" t="s">
        <v>1117</v>
      </c>
      <c r="C717" s="1">
        <v>2</v>
      </c>
      <c r="D717" s="1" t="s">
        <v>5</v>
      </c>
      <c r="E717" s="1" t="str">
        <f>"0600753816974"</f>
        <v>0600753816974</v>
      </c>
      <c r="F717" s="1">
        <v>3100</v>
      </c>
    </row>
    <row r="718" spans="1:6" x14ac:dyDescent="0.25">
      <c r="A718" s="5" t="s">
        <v>1118</v>
      </c>
      <c r="B718" s="5" t="s">
        <v>1119</v>
      </c>
      <c r="C718" s="1">
        <v>1</v>
      </c>
      <c r="D718" s="1" t="s">
        <v>5</v>
      </c>
      <c r="E718" s="1" t="str">
        <f>"8718469540006"</f>
        <v>8718469540006</v>
      </c>
      <c r="F718" s="1">
        <v>2400</v>
      </c>
    </row>
    <row r="719" spans="1:6" x14ac:dyDescent="0.25">
      <c r="A719" s="5" t="s">
        <v>1118</v>
      </c>
      <c r="B719" s="5" t="s">
        <v>1120</v>
      </c>
      <c r="C719" s="1">
        <v>1</v>
      </c>
      <c r="D719" s="1" t="s">
        <v>5</v>
      </c>
      <c r="E719" s="1" t="str">
        <f>"8718469539994"</f>
        <v>8718469539994</v>
      </c>
      <c r="F719" s="1">
        <v>2400</v>
      </c>
    </row>
    <row r="720" spans="1:6" x14ac:dyDescent="0.25">
      <c r="A720" s="5" t="s">
        <v>1118</v>
      </c>
      <c r="B720" s="5" t="s">
        <v>1121</v>
      </c>
      <c r="C720" s="1">
        <v>2</v>
      </c>
      <c r="D720" s="1" t="s">
        <v>5</v>
      </c>
      <c r="E720" s="1" t="str">
        <f>"8718469539970"</f>
        <v>8718469539970</v>
      </c>
      <c r="F720" s="1">
        <v>2900</v>
      </c>
    </row>
    <row r="721" spans="1:6" x14ac:dyDescent="0.25">
      <c r="A721" s="5" t="s">
        <v>1118</v>
      </c>
      <c r="B721" s="5" t="s">
        <v>1122</v>
      </c>
      <c r="C721" s="1">
        <v>2</v>
      </c>
      <c r="D721" s="1" t="s">
        <v>5</v>
      </c>
      <c r="E721" s="1" t="str">
        <f>"8719262002418"</f>
        <v>8719262002418</v>
      </c>
      <c r="F721" s="1">
        <v>2900</v>
      </c>
    </row>
    <row r="722" spans="1:6" x14ac:dyDescent="0.25">
      <c r="A722" s="5" t="s">
        <v>1118</v>
      </c>
      <c r="B722" s="5" t="s">
        <v>1123</v>
      </c>
      <c r="C722" s="1">
        <v>1</v>
      </c>
      <c r="D722" s="1" t="s">
        <v>5</v>
      </c>
      <c r="E722" s="1" t="str">
        <f>"8719262000025"</f>
        <v>8719262000025</v>
      </c>
      <c r="F722" s="1">
        <v>2700</v>
      </c>
    </row>
    <row r="723" spans="1:6" x14ac:dyDescent="0.25">
      <c r="A723" s="5" t="s">
        <v>1118</v>
      </c>
      <c r="B723" s="5" t="s">
        <v>1124</v>
      </c>
      <c r="C723" s="1">
        <v>1</v>
      </c>
      <c r="D723" s="1" t="s">
        <v>5</v>
      </c>
      <c r="E723" s="1" t="str">
        <f>"8718469539987"</f>
        <v>8718469539987</v>
      </c>
      <c r="F723" s="1">
        <v>2400</v>
      </c>
    </row>
    <row r="724" spans="1:6" x14ac:dyDescent="0.25">
      <c r="A724" s="5" t="s">
        <v>1125</v>
      </c>
      <c r="B724" s="5" t="s">
        <v>1126</v>
      </c>
      <c r="C724" s="1">
        <v>1</v>
      </c>
      <c r="D724" s="1" t="s">
        <v>5</v>
      </c>
      <c r="E724" s="1" t="str">
        <f>"0600753649176"</f>
        <v>0600753649176</v>
      </c>
      <c r="F724" s="1">
        <v>2700</v>
      </c>
    </row>
    <row r="725" spans="1:6" x14ac:dyDescent="0.25">
      <c r="A725" s="5" t="s">
        <v>1127</v>
      </c>
      <c r="B725" s="5" t="s">
        <v>1128</v>
      </c>
      <c r="C725" s="1">
        <v>2</v>
      </c>
      <c r="D725" s="1" t="s">
        <v>5</v>
      </c>
      <c r="E725" s="1" t="str">
        <f>"8718469539338"</f>
        <v>8718469539338</v>
      </c>
      <c r="F725" s="1">
        <v>2900</v>
      </c>
    </row>
    <row r="726" spans="1:6" x14ac:dyDescent="0.25">
      <c r="A726" s="5" t="s">
        <v>1127</v>
      </c>
      <c r="B726" s="5" t="s">
        <v>1129</v>
      </c>
      <c r="C726" s="1">
        <v>1</v>
      </c>
      <c r="D726" s="1" t="s">
        <v>5</v>
      </c>
      <c r="E726" s="1" t="str">
        <f>"8718469532599"</f>
        <v>8718469532599</v>
      </c>
      <c r="F726" s="1">
        <v>2400</v>
      </c>
    </row>
    <row r="727" spans="1:6" x14ac:dyDescent="0.25">
      <c r="A727" s="5" t="s">
        <v>1127</v>
      </c>
      <c r="B727" s="5" t="s">
        <v>1130</v>
      </c>
      <c r="C727" s="1">
        <v>1</v>
      </c>
      <c r="D727" s="1" t="s">
        <v>5</v>
      </c>
      <c r="E727" s="1" t="str">
        <f>"8718469536306"</f>
        <v>8718469536306</v>
      </c>
      <c r="F727" s="1">
        <v>2400</v>
      </c>
    </row>
    <row r="728" spans="1:6" x14ac:dyDescent="0.25">
      <c r="A728" s="5" t="s">
        <v>1131</v>
      </c>
      <c r="B728" s="5" t="s">
        <v>1132</v>
      </c>
      <c r="C728" s="1">
        <v>1</v>
      </c>
      <c r="D728" s="1" t="s">
        <v>5</v>
      </c>
      <c r="E728" s="1" t="str">
        <f>"8718469537129"</f>
        <v>8718469537129</v>
      </c>
      <c r="F728" s="1">
        <v>2400</v>
      </c>
    </row>
    <row r="729" spans="1:6" x14ac:dyDescent="0.25">
      <c r="A729" s="5" t="s">
        <v>1133</v>
      </c>
      <c r="B729" s="5" t="s">
        <v>1134</v>
      </c>
      <c r="C729" s="1">
        <v>1</v>
      </c>
      <c r="D729" s="1" t="s">
        <v>5</v>
      </c>
      <c r="E729" s="1" t="str">
        <f>"0600753757994"</f>
        <v>0600753757994</v>
      </c>
      <c r="F729" s="1">
        <v>2600</v>
      </c>
    </row>
    <row r="730" spans="1:6" x14ac:dyDescent="0.25">
      <c r="A730" s="5" t="s">
        <v>1135</v>
      </c>
      <c r="B730" s="5" t="s">
        <v>292</v>
      </c>
      <c r="C730" s="1">
        <v>2</v>
      </c>
      <c r="D730" s="1" t="s">
        <v>5</v>
      </c>
      <c r="E730" s="1" t="str">
        <f>"0602557107265"</f>
        <v>0602557107265</v>
      </c>
      <c r="F730" s="1">
        <v>3100</v>
      </c>
    </row>
    <row r="731" spans="1:6" x14ac:dyDescent="0.25">
      <c r="A731" s="5" t="s">
        <v>320</v>
      </c>
      <c r="B731" s="5" t="s">
        <v>1136</v>
      </c>
      <c r="C731" s="1">
        <v>1</v>
      </c>
      <c r="D731" s="1" t="s">
        <v>5</v>
      </c>
      <c r="E731" s="1" t="str">
        <f>"8719262002357"</f>
        <v>8719262002357</v>
      </c>
      <c r="F731" s="1">
        <v>2400</v>
      </c>
    </row>
    <row r="732" spans="1:6" x14ac:dyDescent="0.25">
      <c r="A732" s="5" t="s">
        <v>1137</v>
      </c>
      <c r="B732" s="5" t="s">
        <v>1138</v>
      </c>
      <c r="C732" s="1">
        <v>1</v>
      </c>
      <c r="D732" s="1" t="s">
        <v>5</v>
      </c>
      <c r="E732" s="1" t="str">
        <f>"8713748980436"</f>
        <v>8713748980436</v>
      </c>
      <c r="F732" s="1">
        <v>2400</v>
      </c>
    </row>
    <row r="733" spans="1:6" x14ac:dyDescent="0.25">
      <c r="A733" s="5" t="s">
        <v>1139</v>
      </c>
      <c r="B733" s="5" t="s">
        <v>1140</v>
      </c>
      <c r="C733" s="1">
        <v>1</v>
      </c>
      <c r="D733" s="1" t="s">
        <v>5</v>
      </c>
      <c r="E733" s="1" t="str">
        <f>"8719262003316"</f>
        <v>8719262003316</v>
      </c>
      <c r="F733" s="1">
        <v>2400</v>
      </c>
    </row>
    <row r="734" spans="1:6" x14ac:dyDescent="0.25">
      <c r="A734" s="5" t="s">
        <v>1141</v>
      </c>
      <c r="B734" s="5" t="s">
        <v>1142</v>
      </c>
      <c r="C734" s="1">
        <v>1</v>
      </c>
      <c r="D734" s="1" t="s">
        <v>5</v>
      </c>
      <c r="E734" s="1" t="str">
        <f>"8719262006676"</f>
        <v>8719262006676</v>
      </c>
      <c r="F734" s="1">
        <v>2400</v>
      </c>
    </row>
    <row r="735" spans="1:6" x14ac:dyDescent="0.25">
      <c r="A735" s="5" t="s">
        <v>1143</v>
      </c>
      <c r="B735" s="5" t="s">
        <v>1144</v>
      </c>
      <c r="C735" s="1">
        <v>2</v>
      </c>
      <c r="D735" s="1" t="s">
        <v>5</v>
      </c>
      <c r="E735" s="1" t="str">
        <f>"8719262001923"</f>
        <v>8719262001923</v>
      </c>
      <c r="F735" s="1">
        <v>2900</v>
      </c>
    </row>
    <row r="736" spans="1:6" x14ac:dyDescent="0.25">
      <c r="A736" s="5" t="s">
        <v>1145</v>
      </c>
      <c r="B736" s="5" t="s">
        <v>1146</v>
      </c>
      <c r="C736" s="1">
        <v>1</v>
      </c>
      <c r="D736" s="1" t="s">
        <v>5</v>
      </c>
      <c r="E736" s="1" t="str">
        <f>"8719262003927"</f>
        <v>8719262003927</v>
      </c>
      <c r="F736" s="1">
        <v>2400</v>
      </c>
    </row>
    <row r="737" spans="1:6" x14ac:dyDescent="0.25">
      <c r="A737" s="5" t="s">
        <v>1147</v>
      </c>
      <c r="B737" s="5" t="s">
        <v>1148</v>
      </c>
      <c r="C737" s="1">
        <v>1</v>
      </c>
      <c r="D737" s="1" t="s">
        <v>5</v>
      </c>
      <c r="E737" s="1" t="str">
        <f>"8718469535286"</f>
        <v>8718469535286</v>
      </c>
      <c r="F737" s="1">
        <v>1300</v>
      </c>
    </row>
    <row r="738" spans="1:6" x14ac:dyDescent="0.25">
      <c r="A738" s="5" t="s">
        <v>1149</v>
      </c>
      <c r="B738" s="5" t="s">
        <v>1150</v>
      </c>
      <c r="C738" s="1">
        <v>1</v>
      </c>
      <c r="D738" s="1" t="s">
        <v>5</v>
      </c>
      <c r="E738" s="1" t="str">
        <f>"8718469535378"</f>
        <v>8718469535378</v>
      </c>
      <c r="F738" s="1">
        <v>2400</v>
      </c>
    </row>
    <row r="739" spans="1:6" x14ac:dyDescent="0.25">
      <c r="A739" s="5" t="s">
        <v>1149</v>
      </c>
      <c r="B739" s="5" t="s">
        <v>1151</v>
      </c>
      <c r="C739" s="1">
        <v>1</v>
      </c>
      <c r="D739" s="1" t="s">
        <v>5</v>
      </c>
      <c r="E739" s="1" t="str">
        <f>"8718469535569"</f>
        <v>8718469535569</v>
      </c>
      <c r="F739" s="1">
        <v>1300</v>
      </c>
    </row>
    <row r="740" spans="1:6" x14ac:dyDescent="0.25">
      <c r="A740" s="5" t="s">
        <v>1152</v>
      </c>
      <c r="B740" s="5" t="s">
        <v>1153</v>
      </c>
      <c r="C740" s="1">
        <v>1</v>
      </c>
      <c r="D740" s="1" t="s">
        <v>5</v>
      </c>
      <c r="E740" s="1" t="str">
        <f>"8713748980511"</f>
        <v>8713748980511</v>
      </c>
      <c r="F740" s="1">
        <v>1300</v>
      </c>
    </row>
    <row r="741" spans="1:6" x14ac:dyDescent="0.25">
      <c r="A741" s="5" t="s">
        <v>1154</v>
      </c>
      <c r="B741" s="5" t="s">
        <v>1155</v>
      </c>
      <c r="C741" s="1">
        <v>1</v>
      </c>
      <c r="D741" s="1" t="s">
        <v>5</v>
      </c>
      <c r="E741" s="1" t="str">
        <f>"8718469538393"</f>
        <v>8718469538393</v>
      </c>
      <c r="F741" s="1">
        <v>1300</v>
      </c>
    </row>
    <row r="742" spans="1:6" x14ac:dyDescent="0.25">
      <c r="A742" s="5" t="s">
        <v>1156</v>
      </c>
      <c r="B742" s="5" t="s">
        <v>1157</v>
      </c>
      <c r="C742" s="1">
        <v>1</v>
      </c>
      <c r="D742" s="1" t="s">
        <v>5</v>
      </c>
      <c r="E742" s="1" t="str">
        <f>"8713748980450"</f>
        <v>8713748980450</v>
      </c>
      <c r="F742" s="1">
        <v>2400</v>
      </c>
    </row>
    <row r="743" spans="1:6" x14ac:dyDescent="0.25">
      <c r="A743" s="5" t="s">
        <v>1158</v>
      </c>
      <c r="B743" s="5" t="s">
        <v>1159</v>
      </c>
      <c r="C743" s="1">
        <v>1</v>
      </c>
      <c r="D743" s="1" t="s">
        <v>5</v>
      </c>
      <c r="E743" s="1" t="str">
        <f>"0600753649435"</f>
        <v>0600753649435</v>
      </c>
      <c r="F743" s="1">
        <v>2600</v>
      </c>
    </row>
    <row r="744" spans="1:6" x14ac:dyDescent="0.25">
      <c r="A744" s="5" t="s">
        <v>1160</v>
      </c>
      <c r="B744" s="5" t="s">
        <v>1161</v>
      </c>
      <c r="C744" s="1">
        <v>2</v>
      </c>
      <c r="D744" s="1" t="s">
        <v>5</v>
      </c>
      <c r="E744" s="1" t="str">
        <f>"0886976863012"</f>
        <v>0886976863012</v>
      </c>
      <c r="F744" s="1">
        <v>2900</v>
      </c>
    </row>
    <row r="745" spans="1:6" x14ac:dyDescent="0.25">
      <c r="A745" s="5" t="s">
        <v>1162</v>
      </c>
      <c r="B745" s="5" t="s">
        <v>1163</v>
      </c>
      <c r="C745" s="1">
        <v>2</v>
      </c>
      <c r="D745" s="1" t="s">
        <v>5</v>
      </c>
      <c r="E745" s="1" t="str">
        <f>"8713748982379"</f>
        <v>8713748982379</v>
      </c>
      <c r="F745" s="1">
        <v>2900</v>
      </c>
    </row>
    <row r="746" spans="1:6" x14ac:dyDescent="0.25">
      <c r="A746" s="5" t="s">
        <v>1164</v>
      </c>
      <c r="B746" s="5" t="s">
        <v>1165</v>
      </c>
      <c r="C746" s="1">
        <v>2</v>
      </c>
      <c r="D746" s="1" t="s">
        <v>5</v>
      </c>
      <c r="E746" s="1" t="str">
        <f>"8718469537846"</f>
        <v>8718469537846</v>
      </c>
      <c r="F746" s="1">
        <v>2900</v>
      </c>
    </row>
    <row r="747" spans="1:6" x14ac:dyDescent="0.25">
      <c r="A747" s="5" t="s">
        <v>1166</v>
      </c>
      <c r="B747" s="5" t="s">
        <v>1167</v>
      </c>
      <c r="C747" s="1">
        <v>1</v>
      </c>
      <c r="D747" s="1" t="s">
        <v>5</v>
      </c>
      <c r="E747" s="1" t="str">
        <f>"8718469533657"</f>
        <v>8718469533657</v>
      </c>
      <c r="F747" s="1">
        <v>2400</v>
      </c>
    </row>
    <row r="748" spans="1:6" x14ac:dyDescent="0.25">
      <c r="A748" s="5" t="s">
        <v>1168</v>
      </c>
      <c r="B748" s="5" t="s">
        <v>1169</v>
      </c>
      <c r="C748" s="1">
        <v>1</v>
      </c>
      <c r="D748" s="1" t="s">
        <v>5</v>
      </c>
      <c r="E748" s="1" t="str">
        <f>"0600753592113"</f>
        <v>0600753592113</v>
      </c>
      <c r="F748" s="1">
        <v>2600</v>
      </c>
    </row>
    <row r="749" spans="1:6" x14ac:dyDescent="0.25">
      <c r="A749" s="5" t="s">
        <v>1170</v>
      </c>
      <c r="B749" s="5" t="s">
        <v>1171</v>
      </c>
      <c r="C749" s="1">
        <v>1</v>
      </c>
      <c r="D749" s="1" t="s">
        <v>5</v>
      </c>
      <c r="E749" s="1" t="str">
        <f>"8719262002098"</f>
        <v>8719262002098</v>
      </c>
      <c r="F749" s="1">
        <v>2400</v>
      </c>
    </row>
    <row r="750" spans="1:6" x14ac:dyDescent="0.25">
      <c r="A750" s="5" t="s">
        <v>1170</v>
      </c>
      <c r="B750" s="5" t="s">
        <v>1172</v>
      </c>
      <c r="C750" s="1">
        <v>2</v>
      </c>
      <c r="D750" s="1" t="s">
        <v>5</v>
      </c>
      <c r="E750" s="1" t="str">
        <f>"8719262003606"</f>
        <v>8719262003606</v>
      </c>
      <c r="F750" s="1">
        <v>2900</v>
      </c>
    </row>
    <row r="751" spans="1:6" x14ac:dyDescent="0.25">
      <c r="A751" s="5" t="s">
        <v>1170</v>
      </c>
      <c r="B751" s="5" t="s">
        <v>1173</v>
      </c>
      <c r="C751" s="1">
        <v>1</v>
      </c>
      <c r="D751" s="1" t="s">
        <v>5</v>
      </c>
      <c r="E751" s="1" t="str">
        <f>"8719262001695"</f>
        <v>8719262001695</v>
      </c>
      <c r="F751" s="1">
        <v>2400</v>
      </c>
    </row>
    <row r="752" spans="1:6" x14ac:dyDescent="0.25">
      <c r="A752" s="5" t="s">
        <v>1170</v>
      </c>
      <c r="B752" s="5" t="s">
        <v>1174</v>
      </c>
      <c r="C752" s="1">
        <v>1</v>
      </c>
      <c r="D752" s="1" t="s">
        <v>5</v>
      </c>
      <c r="E752" s="1" t="str">
        <f>"8718469539406"</f>
        <v>8718469539406</v>
      </c>
      <c r="F752" s="1">
        <v>2400</v>
      </c>
    </row>
    <row r="753" spans="1:6" x14ac:dyDescent="0.25">
      <c r="A753" s="5" t="s">
        <v>1175</v>
      </c>
      <c r="B753" s="5" t="s">
        <v>1176</v>
      </c>
      <c r="C753" s="1">
        <v>1</v>
      </c>
      <c r="D753" s="1" t="s">
        <v>5</v>
      </c>
      <c r="E753" s="1" t="str">
        <f>"8719262002524"</f>
        <v>8719262002524</v>
      </c>
      <c r="F753" s="1">
        <v>2400</v>
      </c>
    </row>
    <row r="754" spans="1:6" x14ac:dyDescent="0.25">
      <c r="A754" s="5" t="s">
        <v>1177</v>
      </c>
      <c r="B754" s="5" t="s">
        <v>1178</v>
      </c>
      <c r="C754" s="1">
        <v>2</v>
      </c>
      <c r="D754" s="1" t="s">
        <v>5</v>
      </c>
      <c r="E754" s="1" t="str">
        <f>"8719262003002"</f>
        <v>8719262003002</v>
      </c>
      <c r="F754" s="1">
        <v>3300</v>
      </c>
    </row>
    <row r="755" spans="1:6" x14ac:dyDescent="0.25">
      <c r="A755" s="5" t="s">
        <v>1177</v>
      </c>
      <c r="B755" s="5" t="s">
        <v>1179</v>
      </c>
      <c r="C755" s="1">
        <v>1</v>
      </c>
      <c r="D755" s="1" t="s">
        <v>5</v>
      </c>
      <c r="E755" s="1" t="str">
        <f>"8718469538812"</f>
        <v>8718469538812</v>
      </c>
      <c r="F755" s="1">
        <v>2000</v>
      </c>
    </row>
    <row r="756" spans="1:6" x14ac:dyDescent="0.25">
      <c r="A756" s="5" t="s">
        <v>1180</v>
      </c>
      <c r="B756" s="5" t="s">
        <v>1181</v>
      </c>
      <c r="C756" s="1">
        <v>1</v>
      </c>
      <c r="D756" s="1" t="s">
        <v>5</v>
      </c>
      <c r="E756" s="1" t="str">
        <f>"8719262006546"</f>
        <v>8719262006546</v>
      </c>
      <c r="F756" s="1">
        <v>2400</v>
      </c>
    </row>
    <row r="757" spans="1:6" x14ac:dyDescent="0.25">
      <c r="A757" s="5" t="s">
        <v>1180</v>
      </c>
      <c r="B757" s="5" t="s">
        <v>1182</v>
      </c>
      <c r="C757" s="1">
        <v>1</v>
      </c>
      <c r="D757" s="1" t="s">
        <v>5</v>
      </c>
      <c r="E757" s="1" t="str">
        <f>"8719262006539"</f>
        <v>8719262006539</v>
      </c>
      <c r="F757" s="1">
        <v>2400</v>
      </c>
    </row>
    <row r="758" spans="1:6" x14ac:dyDescent="0.25">
      <c r="A758" s="5" t="s">
        <v>1183</v>
      </c>
      <c r="B758" s="5" t="s">
        <v>1184</v>
      </c>
      <c r="C758" s="1">
        <v>1</v>
      </c>
      <c r="D758" s="1" t="s">
        <v>5</v>
      </c>
      <c r="E758" s="1" t="str">
        <f>"8718469539444"</f>
        <v>8718469539444</v>
      </c>
      <c r="F758" s="1">
        <v>2400</v>
      </c>
    </row>
    <row r="759" spans="1:6" x14ac:dyDescent="0.25">
      <c r="A759" s="5" t="s">
        <v>1185</v>
      </c>
      <c r="B759" s="5" t="s">
        <v>1186</v>
      </c>
      <c r="C759" s="1">
        <v>1</v>
      </c>
      <c r="D759" s="1" t="s">
        <v>5</v>
      </c>
      <c r="E759" s="1" t="str">
        <f>"8718469536597"</f>
        <v>8718469536597</v>
      </c>
      <c r="F759" s="1">
        <v>2400</v>
      </c>
    </row>
    <row r="760" spans="1:6" x14ac:dyDescent="0.25">
      <c r="A760" s="5" t="s">
        <v>1187</v>
      </c>
      <c r="B760" s="5" t="s">
        <v>1188</v>
      </c>
      <c r="C760" s="1">
        <v>1</v>
      </c>
      <c r="D760" s="1" t="s">
        <v>5</v>
      </c>
      <c r="E760" s="1" t="str">
        <f>"8718469533268"</f>
        <v>8718469533268</v>
      </c>
      <c r="F760" s="1">
        <v>2400</v>
      </c>
    </row>
    <row r="761" spans="1:6" x14ac:dyDescent="0.25">
      <c r="A761" s="5" t="s">
        <v>1189</v>
      </c>
      <c r="B761" s="5" t="s">
        <v>1190</v>
      </c>
      <c r="C761" s="1">
        <v>1</v>
      </c>
      <c r="D761" s="1" t="s">
        <v>5</v>
      </c>
      <c r="E761" s="1" t="str">
        <f>"8718469535996"</f>
        <v>8718469535996</v>
      </c>
      <c r="F761" s="1">
        <v>2400</v>
      </c>
    </row>
    <row r="762" spans="1:6" x14ac:dyDescent="0.25">
      <c r="A762" s="5" t="s">
        <v>1189</v>
      </c>
      <c r="B762" s="5" t="s">
        <v>1189</v>
      </c>
      <c r="C762" s="1">
        <v>1</v>
      </c>
      <c r="D762" s="1" t="s">
        <v>5</v>
      </c>
      <c r="E762" s="1" t="str">
        <f>"8719262001565"</f>
        <v>8719262001565</v>
      </c>
      <c r="F762" s="1">
        <v>2400</v>
      </c>
    </row>
    <row r="763" spans="1:6" x14ac:dyDescent="0.25">
      <c r="A763" s="5" t="s">
        <v>1191</v>
      </c>
      <c r="B763" s="5" t="s">
        <v>1192</v>
      </c>
      <c r="C763" s="1">
        <v>1</v>
      </c>
      <c r="D763" s="1" t="s">
        <v>5</v>
      </c>
      <c r="E763" s="1" t="str">
        <f>"8718469533480"</f>
        <v>8718469533480</v>
      </c>
      <c r="F763" s="1">
        <v>2400</v>
      </c>
    </row>
    <row r="764" spans="1:6" x14ac:dyDescent="0.25">
      <c r="A764" s="5" t="s">
        <v>1191</v>
      </c>
      <c r="B764" s="5" t="s">
        <v>1193</v>
      </c>
      <c r="C764" s="1">
        <v>2</v>
      </c>
      <c r="D764" s="1" t="s">
        <v>5</v>
      </c>
      <c r="E764" s="1" t="str">
        <f>"8718469533503"</f>
        <v>8718469533503</v>
      </c>
      <c r="F764" s="1">
        <v>2900</v>
      </c>
    </row>
    <row r="765" spans="1:6" x14ac:dyDescent="0.25">
      <c r="A765" s="5" t="s">
        <v>1191</v>
      </c>
      <c r="B765" s="5" t="s">
        <v>1194</v>
      </c>
      <c r="C765" s="1">
        <v>1</v>
      </c>
      <c r="D765" s="1" t="s">
        <v>5</v>
      </c>
      <c r="E765" s="1" t="str">
        <f>"8719262007208"</f>
        <v>8719262007208</v>
      </c>
      <c r="F765" s="1">
        <v>2400</v>
      </c>
    </row>
    <row r="766" spans="1:6" x14ac:dyDescent="0.25">
      <c r="A766" s="5" t="s">
        <v>1191</v>
      </c>
      <c r="B766" s="5" t="s">
        <v>1195</v>
      </c>
      <c r="C766" s="1">
        <v>1</v>
      </c>
      <c r="D766" s="1" t="s">
        <v>5</v>
      </c>
      <c r="E766" s="1" t="str">
        <f>"8718469533497"</f>
        <v>8718469533497</v>
      </c>
      <c r="F766" s="1">
        <v>2400</v>
      </c>
    </row>
    <row r="767" spans="1:6" x14ac:dyDescent="0.25">
      <c r="A767" s="5" t="s">
        <v>1191</v>
      </c>
      <c r="B767" s="5" t="s">
        <v>1196</v>
      </c>
      <c r="C767" s="1">
        <v>1</v>
      </c>
      <c r="D767" s="1" t="s">
        <v>5</v>
      </c>
      <c r="E767" s="1" t="str">
        <f>"8719262004900"</f>
        <v>8719262004900</v>
      </c>
      <c r="F767" s="1">
        <v>2400</v>
      </c>
    </row>
    <row r="768" spans="1:6" x14ac:dyDescent="0.25">
      <c r="A768" s="5" t="s">
        <v>1197</v>
      </c>
      <c r="B768" s="5" t="s">
        <v>1198</v>
      </c>
      <c r="C768" s="1">
        <v>1</v>
      </c>
      <c r="D768" s="1" t="s">
        <v>5</v>
      </c>
      <c r="E768" s="1" t="str">
        <f>"8719262000391"</f>
        <v>8719262000391</v>
      </c>
      <c r="F768" s="1">
        <v>2600</v>
      </c>
    </row>
    <row r="769" spans="1:6" x14ac:dyDescent="0.25">
      <c r="A769" s="5" t="s">
        <v>1197</v>
      </c>
      <c r="B769" s="5" t="s">
        <v>1199</v>
      </c>
      <c r="C769" s="1">
        <v>1</v>
      </c>
      <c r="D769" s="1" t="s">
        <v>5</v>
      </c>
      <c r="E769" s="1" t="str">
        <f>"8719262003477"</f>
        <v>8719262003477</v>
      </c>
      <c r="F769" s="1">
        <v>2400</v>
      </c>
    </row>
    <row r="770" spans="1:6" x14ac:dyDescent="0.25">
      <c r="A770" s="5" t="s">
        <v>1197</v>
      </c>
      <c r="B770" s="5" t="s">
        <v>1200</v>
      </c>
      <c r="C770" s="1">
        <v>2</v>
      </c>
      <c r="D770" s="1" t="s">
        <v>5</v>
      </c>
      <c r="E770" s="1" t="str">
        <f>"8718469540471"</f>
        <v>8718469540471</v>
      </c>
      <c r="F770" s="1">
        <v>2900</v>
      </c>
    </row>
    <row r="771" spans="1:6" x14ac:dyDescent="0.25">
      <c r="A771" s="5" t="s">
        <v>1201</v>
      </c>
      <c r="B771" s="5" t="s">
        <v>1202</v>
      </c>
      <c r="C771" s="1">
        <v>2</v>
      </c>
      <c r="D771" s="1" t="s">
        <v>5</v>
      </c>
      <c r="E771" s="1" t="str">
        <f>"8718469532872"</f>
        <v>8718469532872</v>
      </c>
      <c r="F771" s="1">
        <v>2900</v>
      </c>
    </row>
    <row r="772" spans="1:6" x14ac:dyDescent="0.25">
      <c r="A772" s="5" t="s">
        <v>1201</v>
      </c>
      <c r="B772" s="5" t="s">
        <v>1203</v>
      </c>
      <c r="C772" s="1">
        <v>1</v>
      </c>
      <c r="D772" s="1" t="s">
        <v>5</v>
      </c>
      <c r="E772" s="1" t="str">
        <f>"8718469531028"</f>
        <v>8718469531028</v>
      </c>
      <c r="F772" s="1">
        <v>2400</v>
      </c>
    </row>
    <row r="773" spans="1:6" x14ac:dyDescent="0.25">
      <c r="A773" s="5" t="s">
        <v>1204</v>
      </c>
      <c r="B773" s="5" t="s">
        <v>1205</v>
      </c>
      <c r="C773" s="1">
        <v>1</v>
      </c>
      <c r="D773" s="1" t="s">
        <v>5</v>
      </c>
      <c r="E773" s="1" t="str">
        <f>"0600753811092"</f>
        <v>0600753811092</v>
      </c>
      <c r="F773" s="1">
        <v>2600</v>
      </c>
    </row>
    <row r="774" spans="1:6" x14ac:dyDescent="0.25">
      <c r="A774" s="5" t="s">
        <v>1206</v>
      </c>
      <c r="B774" s="5" t="s">
        <v>1207</v>
      </c>
      <c r="C774" s="1">
        <v>1</v>
      </c>
      <c r="D774" s="1" t="s">
        <v>5</v>
      </c>
      <c r="E774" s="1" t="str">
        <f>"0600753504437"</f>
        <v>0600753504437</v>
      </c>
      <c r="F774" s="1">
        <v>2700</v>
      </c>
    </row>
    <row r="775" spans="1:6" x14ac:dyDescent="0.25">
      <c r="A775" s="5" t="s">
        <v>1208</v>
      </c>
      <c r="B775" s="5" t="s">
        <v>1209</v>
      </c>
      <c r="C775" s="1">
        <v>1</v>
      </c>
      <c r="D775" s="1" t="s">
        <v>5</v>
      </c>
      <c r="E775" s="1" t="str">
        <f>"8713748982935"</f>
        <v>8713748982935</v>
      </c>
      <c r="F775" s="1">
        <v>2400</v>
      </c>
    </row>
    <row r="776" spans="1:6" x14ac:dyDescent="0.25">
      <c r="A776" s="5" t="s">
        <v>1210</v>
      </c>
      <c r="B776" s="5" t="s">
        <v>1211</v>
      </c>
      <c r="C776" s="1">
        <v>1</v>
      </c>
      <c r="D776" s="1" t="s">
        <v>5</v>
      </c>
      <c r="E776" s="1" t="str">
        <f>"8718469539109"</f>
        <v>8718469539109</v>
      </c>
      <c r="F776" s="1">
        <v>2400</v>
      </c>
    </row>
    <row r="777" spans="1:6" x14ac:dyDescent="0.25">
      <c r="A777" s="5" t="s">
        <v>1212</v>
      </c>
      <c r="B777" s="5" t="s">
        <v>1213</v>
      </c>
      <c r="C777" s="1">
        <v>1</v>
      </c>
      <c r="D777" s="1" t="s">
        <v>5</v>
      </c>
      <c r="E777" s="1" t="str">
        <f>"8718469539291"</f>
        <v>8718469539291</v>
      </c>
      <c r="F777" s="1">
        <v>2400</v>
      </c>
    </row>
    <row r="778" spans="1:6" x14ac:dyDescent="0.25">
      <c r="A778" s="5" t="s">
        <v>1214</v>
      </c>
      <c r="B778" s="5" t="s">
        <v>1215</v>
      </c>
      <c r="C778" s="1">
        <v>1</v>
      </c>
      <c r="D778" s="1" t="s">
        <v>5</v>
      </c>
      <c r="E778" s="1" t="str">
        <f>"8718469533473"</f>
        <v>8718469533473</v>
      </c>
      <c r="F778" s="1">
        <v>2400</v>
      </c>
    </row>
    <row r="779" spans="1:6" x14ac:dyDescent="0.25">
      <c r="A779" s="5" t="s">
        <v>1214</v>
      </c>
      <c r="B779" s="5" t="s">
        <v>1216</v>
      </c>
      <c r="C779" s="1">
        <v>1</v>
      </c>
      <c r="D779" s="1" t="s">
        <v>5</v>
      </c>
      <c r="E779" s="1" t="str">
        <f>"0886976648718"</f>
        <v>0886976648718</v>
      </c>
      <c r="F779" s="1">
        <v>2400</v>
      </c>
    </row>
    <row r="780" spans="1:6" x14ac:dyDescent="0.25">
      <c r="A780" s="5" t="s">
        <v>1217</v>
      </c>
      <c r="B780" s="5" t="s">
        <v>1218</v>
      </c>
      <c r="C780" s="1">
        <v>1</v>
      </c>
      <c r="D780" s="1" t="s">
        <v>5</v>
      </c>
      <c r="E780" s="1" t="str">
        <f>"8718469539024"</f>
        <v>8718469539024</v>
      </c>
      <c r="F780" s="1">
        <v>2400</v>
      </c>
    </row>
    <row r="781" spans="1:6" x14ac:dyDescent="0.25">
      <c r="A781" s="5" t="s">
        <v>1217</v>
      </c>
      <c r="B781" s="5" t="s">
        <v>1219</v>
      </c>
      <c r="C781" s="1">
        <v>1</v>
      </c>
      <c r="D781" s="1" t="s">
        <v>5</v>
      </c>
      <c r="E781" s="1" t="str">
        <f>"8718469536795"</f>
        <v>8718469536795</v>
      </c>
      <c r="F781" s="1">
        <v>2400</v>
      </c>
    </row>
    <row r="782" spans="1:6" x14ac:dyDescent="0.25">
      <c r="A782" s="5" t="s">
        <v>1217</v>
      </c>
      <c r="B782" s="5" t="s">
        <v>1220</v>
      </c>
      <c r="C782" s="1">
        <v>1</v>
      </c>
      <c r="D782" s="1" t="s">
        <v>5</v>
      </c>
      <c r="E782" s="1" t="str">
        <f>"8719262003293"</f>
        <v>8719262003293</v>
      </c>
      <c r="F782" s="1">
        <v>2400</v>
      </c>
    </row>
    <row r="783" spans="1:6" x14ac:dyDescent="0.25">
      <c r="A783" s="5" t="s">
        <v>1217</v>
      </c>
      <c r="B783" s="5" t="s">
        <v>1221</v>
      </c>
      <c r="C783" s="1">
        <v>1</v>
      </c>
      <c r="D783" s="1" t="s">
        <v>5</v>
      </c>
      <c r="E783" s="1" t="str">
        <f>"8718469531813"</f>
        <v>8718469531813</v>
      </c>
      <c r="F783" s="1">
        <v>2400</v>
      </c>
    </row>
    <row r="784" spans="1:6" x14ac:dyDescent="0.25">
      <c r="A784" s="5" t="s">
        <v>1217</v>
      </c>
      <c r="B784" s="5" t="s">
        <v>1222</v>
      </c>
      <c r="C784" s="1">
        <v>1</v>
      </c>
      <c r="D784" s="1" t="s">
        <v>5</v>
      </c>
      <c r="E784" s="1" t="str">
        <f>"8718469534852"</f>
        <v>8718469534852</v>
      </c>
      <c r="F784" s="1">
        <v>2400</v>
      </c>
    </row>
    <row r="785" spans="1:6" x14ac:dyDescent="0.25">
      <c r="A785" s="5" t="s">
        <v>1217</v>
      </c>
      <c r="B785" s="5" t="s">
        <v>1223</v>
      </c>
      <c r="C785" s="1">
        <v>1</v>
      </c>
      <c r="D785" s="1" t="s">
        <v>5</v>
      </c>
      <c r="E785" s="1" t="str">
        <f>"8718469540044"</f>
        <v>8718469540044</v>
      </c>
      <c r="F785" s="1">
        <v>2400</v>
      </c>
    </row>
    <row r="786" spans="1:6" x14ac:dyDescent="0.25">
      <c r="A786" s="5" t="s">
        <v>1224</v>
      </c>
      <c r="B786" s="5" t="s">
        <v>1225</v>
      </c>
      <c r="C786" s="1">
        <v>1</v>
      </c>
      <c r="D786" s="1" t="s">
        <v>5</v>
      </c>
      <c r="E786" s="1" t="str">
        <f>"8719262008342"</f>
        <v>8719262008342</v>
      </c>
      <c r="F786" s="1">
        <v>2600</v>
      </c>
    </row>
    <row r="787" spans="1:6" x14ac:dyDescent="0.25">
      <c r="A787" s="5" t="s">
        <v>1226</v>
      </c>
      <c r="B787" s="5" t="s">
        <v>1227</v>
      </c>
      <c r="C787" s="1">
        <v>1</v>
      </c>
      <c r="D787" s="1" t="s">
        <v>5</v>
      </c>
      <c r="E787" s="1" t="str">
        <f>"0600753656167"</f>
        <v>0600753656167</v>
      </c>
      <c r="F787" s="1">
        <v>2600</v>
      </c>
    </row>
    <row r="788" spans="1:6" x14ac:dyDescent="0.25">
      <c r="A788" s="5" t="s">
        <v>1228</v>
      </c>
      <c r="B788" s="5" t="s">
        <v>1229</v>
      </c>
      <c r="C788" s="1">
        <v>2</v>
      </c>
      <c r="D788" s="1" t="s">
        <v>5</v>
      </c>
      <c r="E788" s="1" t="str">
        <f>"8718469539512"</f>
        <v>8718469539512</v>
      </c>
      <c r="F788" s="1">
        <v>2900</v>
      </c>
    </row>
    <row r="789" spans="1:6" x14ac:dyDescent="0.25">
      <c r="A789" s="5" t="s">
        <v>1228</v>
      </c>
      <c r="B789" s="5" t="s">
        <v>1230</v>
      </c>
      <c r="C789" s="1">
        <v>2</v>
      </c>
      <c r="D789" s="1" t="s">
        <v>5</v>
      </c>
      <c r="E789" s="1" t="str">
        <f>"8719262001176"</f>
        <v>8719262001176</v>
      </c>
      <c r="F789" s="1">
        <v>2900</v>
      </c>
    </row>
    <row r="790" spans="1:6" x14ac:dyDescent="0.25">
      <c r="A790" s="5" t="s">
        <v>1231</v>
      </c>
      <c r="B790" s="5" t="s">
        <v>416</v>
      </c>
      <c r="C790" s="1">
        <v>1</v>
      </c>
      <c r="D790" s="1" t="s">
        <v>5</v>
      </c>
      <c r="E790" s="1" t="str">
        <f>"8719262001442"</f>
        <v>8719262001442</v>
      </c>
      <c r="F790" s="1">
        <v>2400</v>
      </c>
    </row>
    <row r="791" spans="1:6" x14ac:dyDescent="0.25">
      <c r="A791" s="5" t="s">
        <v>1231</v>
      </c>
      <c r="B791" s="5" t="s">
        <v>1231</v>
      </c>
      <c r="C791" s="1">
        <v>1</v>
      </c>
      <c r="D791" s="1" t="s">
        <v>5</v>
      </c>
      <c r="E791" s="1" t="str">
        <f>"8719262001381"</f>
        <v>8719262001381</v>
      </c>
      <c r="F791" s="1">
        <v>2400</v>
      </c>
    </row>
    <row r="792" spans="1:6" x14ac:dyDescent="0.25">
      <c r="A792" s="5" t="s">
        <v>1232</v>
      </c>
      <c r="B792" s="5" t="s">
        <v>1233</v>
      </c>
      <c r="C792" s="1">
        <v>2</v>
      </c>
      <c r="D792" s="1" t="s">
        <v>5</v>
      </c>
      <c r="E792" s="1" t="str">
        <f>"8713748980641"</f>
        <v>8713748980641</v>
      </c>
      <c r="F792" s="1">
        <v>2900</v>
      </c>
    </row>
    <row r="793" spans="1:6" x14ac:dyDescent="0.25">
      <c r="A793" s="5" t="s">
        <v>1234</v>
      </c>
      <c r="B793" s="5" t="s">
        <v>1235</v>
      </c>
      <c r="C793" s="1">
        <v>1</v>
      </c>
      <c r="D793" s="1" t="s">
        <v>5</v>
      </c>
      <c r="E793" s="1" t="str">
        <f>"8718469533367"</f>
        <v>8718469533367</v>
      </c>
      <c r="F793" s="1">
        <v>2400</v>
      </c>
    </row>
    <row r="794" spans="1:6" x14ac:dyDescent="0.25">
      <c r="A794" s="5" t="s">
        <v>1234</v>
      </c>
      <c r="B794" s="5" t="s">
        <v>1236</v>
      </c>
      <c r="C794" s="1">
        <v>1</v>
      </c>
      <c r="D794" s="1" t="s">
        <v>5</v>
      </c>
      <c r="E794" s="1" t="str">
        <f>"8718469533374"</f>
        <v>8718469533374</v>
      </c>
      <c r="F794" s="1">
        <v>2400</v>
      </c>
    </row>
    <row r="795" spans="1:6" x14ac:dyDescent="0.25">
      <c r="A795" s="5" t="s">
        <v>1234</v>
      </c>
      <c r="B795" s="5" t="s">
        <v>1237</v>
      </c>
      <c r="C795" s="1">
        <v>1</v>
      </c>
      <c r="D795" s="1" t="s">
        <v>5</v>
      </c>
      <c r="E795" s="1" t="str">
        <f>"8713748982201"</f>
        <v>8713748982201</v>
      </c>
      <c r="F795" s="1">
        <v>2400</v>
      </c>
    </row>
    <row r="796" spans="1:6" x14ac:dyDescent="0.25">
      <c r="A796" s="5" t="s">
        <v>1234</v>
      </c>
      <c r="B796" s="5" t="s">
        <v>1238</v>
      </c>
      <c r="C796" s="1">
        <v>1</v>
      </c>
      <c r="D796" s="1" t="s">
        <v>5</v>
      </c>
      <c r="E796" s="1" t="str">
        <f>"8718469530274"</f>
        <v>8718469530274</v>
      </c>
      <c r="F796" s="1">
        <v>2400</v>
      </c>
    </row>
    <row r="797" spans="1:6" x14ac:dyDescent="0.25">
      <c r="A797" s="5" t="s">
        <v>1239</v>
      </c>
      <c r="B797" s="5" t="s">
        <v>292</v>
      </c>
      <c r="C797" s="1">
        <v>2</v>
      </c>
      <c r="D797" s="1" t="s">
        <v>5</v>
      </c>
      <c r="E797" s="1" t="str">
        <f>"0602557107326"</f>
        <v>0602557107326</v>
      </c>
      <c r="F797" s="1">
        <v>3100</v>
      </c>
    </row>
    <row r="798" spans="1:6" x14ac:dyDescent="0.25">
      <c r="A798" s="5" t="s">
        <v>1239</v>
      </c>
      <c r="B798" s="5" t="s">
        <v>1240</v>
      </c>
      <c r="C798" s="1">
        <v>1</v>
      </c>
      <c r="D798" s="1" t="s">
        <v>5</v>
      </c>
      <c r="E798" s="1" t="str">
        <f>"0600753370254"</f>
        <v>0600753370254</v>
      </c>
      <c r="F798" s="1">
        <v>2700</v>
      </c>
    </row>
    <row r="799" spans="1:6" x14ac:dyDescent="0.25">
      <c r="A799" s="5" t="s">
        <v>1241</v>
      </c>
      <c r="B799" s="5" t="s">
        <v>1242</v>
      </c>
      <c r="C799" s="1">
        <v>2</v>
      </c>
      <c r="D799" s="1" t="s">
        <v>5</v>
      </c>
      <c r="E799" s="1" t="str">
        <f>"8713748980030"</f>
        <v>8713748980030</v>
      </c>
      <c r="F799" s="1">
        <v>2900</v>
      </c>
    </row>
    <row r="800" spans="1:6" x14ac:dyDescent="0.25">
      <c r="A800" s="5" t="s">
        <v>1243</v>
      </c>
      <c r="B800" s="5" t="s">
        <v>1244</v>
      </c>
      <c r="C800" s="1">
        <v>1</v>
      </c>
      <c r="D800" s="1" t="s">
        <v>5</v>
      </c>
      <c r="E800" s="1" t="str">
        <f>"8719262007031"</f>
        <v>8719262007031</v>
      </c>
      <c r="F800" s="1">
        <v>2600</v>
      </c>
    </row>
    <row r="801" spans="1:6" x14ac:dyDescent="0.25">
      <c r="A801" s="5" t="s">
        <v>1245</v>
      </c>
      <c r="B801" s="5" t="s">
        <v>1246</v>
      </c>
      <c r="C801" s="1">
        <v>1</v>
      </c>
      <c r="D801" s="1" t="s">
        <v>5</v>
      </c>
      <c r="E801" s="1" t="str">
        <f>"8718469538690"</f>
        <v>8718469538690</v>
      </c>
      <c r="F801" s="1">
        <v>1300</v>
      </c>
    </row>
    <row r="802" spans="1:6" x14ac:dyDescent="0.25">
      <c r="A802" s="5" t="s">
        <v>1247</v>
      </c>
      <c r="B802" s="5" t="s">
        <v>1248</v>
      </c>
      <c r="C802" s="1">
        <v>1</v>
      </c>
      <c r="D802" s="1" t="s">
        <v>5</v>
      </c>
      <c r="E802" s="1" t="str">
        <f>"8719262005600"</f>
        <v>8719262005600</v>
      </c>
      <c r="F802" s="1">
        <v>2400</v>
      </c>
    </row>
    <row r="803" spans="1:6" x14ac:dyDescent="0.25">
      <c r="A803" s="5" t="s">
        <v>1247</v>
      </c>
      <c r="B803" s="5" t="s">
        <v>1249</v>
      </c>
      <c r="C803" s="1">
        <v>2</v>
      </c>
      <c r="D803" s="1" t="s">
        <v>5</v>
      </c>
      <c r="E803" s="1" t="str">
        <f>"8718469537068"</f>
        <v>8718469537068</v>
      </c>
      <c r="F803" s="1">
        <v>2900</v>
      </c>
    </row>
    <row r="804" spans="1:6" x14ac:dyDescent="0.25">
      <c r="A804" s="5" t="s">
        <v>1247</v>
      </c>
      <c r="B804" s="5" t="s">
        <v>1157</v>
      </c>
      <c r="C804" s="1">
        <v>1</v>
      </c>
      <c r="D804" s="1" t="s">
        <v>5</v>
      </c>
      <c r="E804" s="1" t="str">
        <f>"8718469534258"</f>
        <v>8718469534258</v>
      </c>
      <c r="F804" s="1">
        <v>2400</v>
      </c>
    </row>
    <row r="805" spans="1:6" x14ac:dyDescent="0.25">
      <c r="A805" s="5" t="s">
        <v>1247</v>
      </c>
      <c r="B805" s="5" t="s">
        <v>1250</v>
      </c>
      <c r="C805" s="1">
        <v>1</v>
      </c>
      <c r="D805" s="1" t="s">
        <v>5</v>
      </c>
      <c r="E805" s="1" t="str">
        <f>"8719262005167"</f>
        <v>8719262005167</v>
      </c>
      <c r="F805" s="1">
        <v>2400</v>
      </c>
    </row>
    <row r="806" spans="1:6" x14ac:dyDescent="0.25">
      <c r="A806" s="5" t="s">
        <v>1247</v>
      </c>
      <c r="B806" s="5" t="s">
        <v>1251</v>
      </c>
      <c r="C806" s="1">
        <v>2</v>
      </c>
      <c r="D806" s="1" t="s">
        <v>5</v>
      </c>
      <c r="E806" s="1" t="str">
        <f>"8718469536214"</f>
        <v>8718469536214</v>
      </c>
      <c r="F806" s="1">
        <v>2900</v>
      </c>
    </row>
    <row r="807" spans="1:6" x14ac:dyDescent="0.25">
      <c r="A807" s="5" t="s">
        <v>1247</v>
      </c>
      <c r="B807" s="5" t="s">
        <v>1252</v>
      </c>
      <c r="C807" s="1">
        <v>1</v>
      </c>
      <c r="D807" s="1" t="s">
        <v>5</v>
      </c>
      <c r="E807" s="1" t="str">
        <f>"8718469536511"</f>
        <v>8718469536511</v>
      </c>
      <c r="F807" s="1">
        <v>2400</v>
      </c>
    </row>
    <row r="808" spans="1:6" x14ac:dyDescent="0.25">
      <c r="A808" s="5" t="s">
        <v>1253</v>
      </c>
      <c r="B808" s="5" t="s">
        <v>1254</v>
      </c>
      <c r="C808" s="1">
        <v>1</v>
      </c>
      <c r="D808" s="1" t="s">
        <v>5</v>
      </c>
      <c r="E808" s="1" t="str">
        <f>"8719262002647"</f>
        <v>8719262002647</v>
      </c>
      <c r="F808" s="1">
        <v>2400</v>
      </c>
    </row>
    <row r="809" spans="1:6" x14ac:dyDescent="0.25">
      <c r="A809" s="5" t="s">
        <v>1255</v>
      </c>
      <c r="B809" s="5" t="s">
        <v>1256</v>
      </c>
      <c r="C809" s="1">
        <v>1</v>
      </c>
      <c r="D809" s="1" t="s">
        <v>5</v>
      </c>
      <c r="E809" s="1" t="str">
        <f>"8719262001978"</f>
        <v>8719262001978</v>
      </c>
      <c r="F809" s="1">
        <v>2700</v>
      </c>
    </row>
    <row r="810" spans="1:6" x14ac:dyDescent="0.25">
      <c r="A810" s="5" t="s">
        <v>1255</v>
      </c>
      <c r="B810" s="5" t="s">
        <v>1257</v>
      </c>
      <c r="C810" s="1">
        <v>1</v>
      </c>
      <c r="D810" s="1" t="s">
        <v>5</v>
      </c>
      <c r="E810" s="1" t="str">
        <f>"8719262002777"</f>
        <v>8719262002777</v>
      </c>
      <c r="F810" s="1">
        <v>2700</v>
      </c>
    </row>
    <row r="811" spans="1:6" x14ac:dyDescent="0.25">
      <c r="A811" s="5" t="s">
        <v>1255</v>
      </c>
      <c r="B811" s="5" t="s">
        <v>1258</v>
      </c>
      <c r="C811" s="1">
        <v>1</v>
      </c>
      <c r="D811" s="1" t="s">
        <v>5</v>
      </c>
      <c r="E811" s="1" t="str">
        <f>"8719262001947"</f>
        <v>8719262001947</v>
      </c>
      <c r="F811" s="1">
        <v>2700</v>
      </c>
    </row>
    <row r="812" spans="1:6" x14ac:dyDescent="0.25">
      <c r="A812" s="5" t="s">
        <v>1255</v>
      </c>
      <c r="B812" s="5" t="s">
        <v>1259</v>
      </c>
      <c r="C812" s="1">
        <v>1</v>
      </c>
      <c r="D812" s="1" t="s">
        <v>5</v>
      </c>
      <c r="E812" s="1" t="str">
        <f>"8719262002784"</f>
        <v>8719262002784</v>
      </c>
      <c r="F812" s="1">
        <v>2700</v>
      </c>
    </row>
    <row r="813" spans="1:6" x14ac:dyDescent="0.25">
      <c r="A813" s="5" t="s">
        <v>1255</v>
      </c>
      <c r="B813" s="5" t="s">
        <v>65</v>
      </c>
      <c r="C813" s="1">
        <v>2</v>
      </c>
      <c r="D813" s="1" t="s">
        <v>5</v>
      </c>
      <c r="E813" s="1" t="str">
        <f>"8719262006300"</f>
        <v>8719262006300</v>
      </c>
      <c r="F813" s="1">
        <v>3100</v>
      </c>
    </row>
    <row r="814" spans="1:6" x14ac:dyDescent="0.25">
      <c r="A814" s="5" t="s">
        <v>1255</v>
      </c>
      <c r="B814" s="5" t="s">
        <v>1260</v>
      </c>
      <c r="C814" s="1">
        <v>1</v>
      </c>
      <c r="D814" s="1" t="s">
        <v>5</v>
      </c>
      <c r="E814" s="1" t="str">
        <f>"8718469535026"</f>
        <v>8718469535026</v>
      </c>
      <c r="F814" s="1">
        <v>2400</v>
      </c>
    </row>
    <row r="815" spans="1:6" x14ac:dyDescent="0.25">
      <c r="A815" s="5" t="s">
        <v>1255</v>
      </c>
      <c r="B815" s="5" t="s">
        <v>1261</v>
      </c>
      <c r="C815" s="1">
        <v>1</v>
      </c>
      <c r="D815" s="1" t="s">
        <v>5</v>
      </c>
      <c r="E815" s="1" t="str">
        <f>"8719262001954"</f>
        <v>8719262001954</v>
      </c>
      <c r="F815" s="1">
        <v>2700</v>
      </c>
    </row>
    <row r="816" spans="1:6" x14ac:dyDescent="0.25">
      <c r="A816" s="5" t="s">
        <v>1255</v>
      </c>
      <c r="B816" s="5" t="s">
        <v>1262</v>
      </c>
      <c r="C816" s="1">
        <v>1</v>
      </c>
      <c r="D816" s="1" t="s">
        <v>5</v>
      </c>
      <c r="E816" s="1" t="str">
        <f>"8719262001992"</f>
        <v>8719262001992</v>
      </c>
      <c r="F816" s="1">
        <v>2700</v>
      </c>
    </row>
    <row r="817" spans="1:6" x14ac:dyDescent="0.25">
      <c r="A817" s="5" t="s">
        <v>1255</v>
      </c>
      <c r="B817" s="5" t="s">
        <v>1263</v>
      </c>
      <c r="C817" s="1">
        <v>1</v>
      </c>
      <c r="D817" s="1" t="s">
        <v>5</v>
      </c>
      <c r="E817" s="1" t="str">
        <f>"8719262001961"</f>
        <v>8719262001961</v>
      </c>
      <c r="F817" s="1">
        <v>2700</v>
      </c>
    </row>
    <row r="818" spans="1:6" x14ac:dyDescent="0.25">
      <c r="A818" s="5" t="s">
        <v>1255</v>
      </c>
      <c r="B818" s="5" t="s">
        <v>1264</v>
      </c>
      <c r="C818" s="1">
        <v>1</v>
      </c>
      <c r="D818" s="1" t="s">
        <v>5</v>
      </c>
      <c r="E818" s="1" t="str">
        <f>"8719262003903"</f>
        <v>8719262003903</v>
      </c>
      <c r="F818" s="1">
        <v>2700</v>
      </c>
    </row>
    <row r="819" spans="1:6" x14ac:dyDescent="0.25">
      <c r="A819" s="5" t="s">
        <v>1255</v>
      </c>
      <c r="B819" s="5" t="s">
        <v>1265</v>
      </c>
      <c r="C819" s="1">
        <v>1</v>
      </c>
      <c r="D819" s="1" t="s">
        <v>5</v>
      </c>
      <c r="E819" s="1" t="str">
        <f>"8719262002005"</f>
        <v>8719262002005</v>
      </c>
      <c r="F819" s="1">
        <v>2700</v>
      </c>
    </row>
    <row r="820" spans="1:6" x14ac:dyDescent="0.25">
      <c r="A820" s="5" t="s">
        <v>1255</v>
      </c>
      <c r="B820" s="5" t="s">
        <v>1266</v>
      </c>
      <c r="C820" s="1">
        <v>1</v>
      </c>
      <c r="D820" s="1" t="s">
        <v>5</v>
      </c>
      <c r="E820" s="1" t="str">
        <f>"8719262001985"</f>
        <v>8719262001985</v>
      </c>
      <c r="F820" s="1">
        <v>2700</v>
      </c>
    </row>
    <row r="821" spans="1:6" x14ac:dyDescent="0.25">
      <c r="A821" s="5" t="s">
        <v>1267</v>
      </c>
      <c r="B821" s="5" t="s">
        <v>1268</v>
      </c>
      <c r="C821" s="1">
        <v>1</v>
      </c>
      <c r="D821" s="1" t="s">
        <v>5</v>
      </c>
      <c r="E821" s="1" t="str">
        <f>"8718469531325"</f>
        <v>8718469531325</v>
      </c>
      <c r="F821" s="1">
        <v>2400</v>
      </c>
    </row>
    <row r="822" spans="1:6" x14ac:dyDescent="0.25">
      <c r="A822" s="5" t="s">
        <v>1269</v>
      </c>
      <c r="B822" s="5" t="s">
        <v>1270</v>
      </c>
      <c r="C822" s="1">
        <v>1</v>
      </c>
      <c r="D822" s="1" t="s">
        <v>5</v>
      </c>
      <c r="E822" s="1" t="str">
        <f>"8719262005679"</f>
        <v>8719262005679</v>
      </c>
      <c r="F822" s="1">
        <v>2400</v>
      </c>
    </row>
    <row r="823" spans="1:6" x14ac:dyDescent="0.25">
      <c r="A823" s="5" t="s">
        <v>1271</v>
      </c>
      <c r="B823" s="5" t="s">
        <v>1272</v>
      </c>
      <c r="C823" s="1">
        <v>2</v>
      </c>
      <c r="D823" s="1" t="s">
        <v>5</v>
      </c>
      <c r="E823" s="1" t="str">
        <f>"8713748982980"</f>
        <v>8713748982980</v>
      </c>
      <c r="F823" s="1">
        <v>1600</v>
      </c>
    </row>
    <row r="824" spans="1:6" x14ac:dyDescent="0.25">
      <c r="A824" s="5" t="s">
        <v>1273</v>
      </c>
      <c r="B824" s="5" t="s">
        <v>1274</v>
      </c>
      <c r="C824" s="1">
        <v>1</v>
      </c>
      <c r="D824" s="1" t="s">
        <v>5</v>
      </c>
      <c r="E824" s="1" t="str">
        <f>"0600753766286"</f>
        <v>0600753766286</v>
      </c>
      <c r="F824" s="1">
        <v>2600</v>
      </c>
    </row>
    <row r="825" spans="1:6" x14ac:dyDescent="0.25">
      <c r="A825" s="5" t="s">
        <v>1275</v>
      </c>
      <c r="B825" s="5" t="s">
        <v>584</v>
      </c>
      <c r="C825" s="1">
        <v>2</v>
      </c>
      <c r="D825" s="1" t="s">
        <v>5</v>
      </c>
      <c r="E825" s="1" t="str">
        <f>"0602557866063"</f>
        <v>0602557866063</v>
      </c>
      <c r="F825" s="1">
        <v>3100</v>
      </c>
    </row>
    <row r="826" spans="1:6" x14ac:dyDescent="0.25">
      <c r="A826" s="5" t="s">
        <v>1276</v>
      </c>
      <c r="B826" s="5" t="s">
        <v>1277</v>
      </c>
      <c r="C826" s="1">
        <v>1</v>
      </c>
      <c r="D826" s="1" t="s">
        <v>5</v>
      </c>
      <c r="E826" s="1" t="str">
        <f>"8718469532896"</f>
        <v>8718469532896</v>
      </c>
      <c r="F826" s="1">
        <v>2400</v>
      </c>
    </row>
    <row r="827" spans="1:6" x14ac:dyDescent="0.25">
      <c r="A827" s="5" t="s">
        <v>1276</v>
      </c>
      <c r="B827" s="5" t="s">
        <v>1278</v>
      </c>
      <c r="C827" s="1">
        <v>1</v>
      </c>
      <c r="D827" s="1" t="s">
        <v>5</v>
      </c>
      <c r="E827" s="1" t="str">
        <f>"0886977457319"</f>
        <v>0886977457319</v>
      </c>
      <c r="F827" s="1">
        <v>2400</v>
      </c>
    </row>
    <row r="828" spans="1:6" x14ac:dyDescent="0.25">
      <c r="A828" s="5" t="s">
        <v>1279</v>
      </c>
      <c r="B828" s="5" t="s">
        <v>1280</v>
      </c>
      <c r="C828" s="1">
        <v>1</v>
      </c>
      <c r="D828" s="1" t="s">
        <v>5</v>
      </c>
      <c r="E828" s="1" t="str">
        <f>"8718469537426"</f>
        <v>8718469537426</v>
      </c>
      <c r="F828" s="1">
        <v>2400</v>
      </c>
    </row>
    <row r="829" spans="1:6" x14ac:dyDescent="0.25">
      <c r="A829" s="5" t="s">
        <v>1279</v>
      </c>
      <c r="B829" s="5" t="s">
        <v>1281</v>
      </c>
      <c r="C829" s="1">
        <v>1</v>
      </c>
      <c r="D829" s="1" t="s">
        <v>5</v>
      </c>
      <c r="E829" s="1" t="str">
        <f>"8718469537440"</f>
        <v>8718469537440</v>
      </c>
      <c r="F829" s="1">
        <v>2400</v>
      </c>
    </row>
    <row r="830" spans="1:6" x14ac:dyDescent="0.25">
      <c r="A830" s="5" t="s">
        <v>1279</v>
      </c>
      <c r="B830" s="5" t="s">
        <v>1282</v>
      </c>
      <c r="C830" s="1">
        <v>2</v>
      </c>
      <c r="D830" s="1" t="s">
        <v>5</v>
      </c>
      <c r="E830" s="1" t="str">
        <f>"8718469537419"</f>
        <v>8718469537419</v>
      </c>
      <c r="F830" s="1">
        <v>2900</v>
      </c>
    </row>
    <row r="831" spans="1:6" x14ac:dyDescent="0.25">
      <c r="A831" s="5" t="s">
        <v>1283</v>
      </c>
      <c r="B831" s="5" t="s">
        <v>1284</v>
      </c>
      <c r="C831" s="1">
        <v>2</v>
      </c>
      <c r="D831" s="1" t="s">
        <v>5</v>
      </c>
      <c r="E831" s="1" t="str">
        <f>"8719262000933"</f>
        <v>8719262000933</v>
      </c>
      <c r="F831" s="1">
        <v>2900</v>
      </c>
    </row>
    <row r="832" spans="1:6" x14ac:dyDescent="0.25">
      <c r="A832" s="5" t="s">
        <v>1285</v>
      </c>
      <c r="B832" s="5" t="s">
        <v>1286</v>
      </c>
      <c r="C832" s="1">
        <v>1</v>
      </c>
      <c r="D832" s="1" t="s">
        <v>5</v>
      </c>
      <c r="E832" s="1" t="str">
        <f>"8719262000667"</f>
        <v>8719262000667</v>
      </c>
      <c r="F832" s="1">
        <v>2400</v>
      </c>
    </row>
    <row r="833" spans="1:6" x14ac:dyDescent="0.25">
      <c r="A833" s="5" t="s">
        <v>1285</v>
      </c>
      <c r="B833" s="5" t="s">
        <v>1287</v>
      </c>
      <c r="C833" s="1">
        <v>1</v>
      </c>
      <c r="D833" s="1" t="s">
        <v>5</v>
      </c>
      <c r="E833" s="1" t="str">
        <f>"8719262000568"</f>
        <v>8719262000568</v>
      </c>
      <c r="F833" s="1">
        <v>2400</v>
      </c>
    </row>
    <row r="834" spans="1:6" x14ac:dyDescent="0.25">
      <c r="A834" s="5" t="s">
        <v>1285</v>
      </c>
      <c r="B834" s="5" t="s">
        <v>1288</v>
      </c>
      <c r="C834" s="1">
        <v>1</v>
      </c>
      <c r="D834" s="1" t="s">
        <v>5</v>
      </c>
      <c r="E834" s="1" t="str">
        <f>"8719262000605"</f>
        <v>8719262000605</v>
      </c>
      <c r="F834" s="1">
        <v>2400</v>
      </c>
    </row>
    <row r="835" spans="1:6" x14ac:dyDescent="0.25">
      <c r="A835" s="5" t="s">
        <v>1289</v>
      </c>
      <c r="B835" s="5" t="s">
        <v>1290</v>
      </c>
      <c r="C835" s="1">
        <v>1</v>
      </c>
      <c r="D835" s="1" t="s">
        <v>5</v>
      </c>
      <c r="E835" s="1" t="str">
        <f>"8718469536153"</f>
        <v>8718469536153</v>
      </c>
      <c r="F835" s="1">
        <v>2400</v>
      </c>
    </row>
    <row r="836" spans="1:6" x14ac:dyDescent="0.25">
      <c r="A836" s="5" t="s">
        <v>1289</v>
      </c>
      <c r="B836" s="5" t="s">
        <v>1291</v>
      </c>
      <c r="C836" s="1">
        <v>1</v>
      </c>
      <c r="D836" s="1" t="s">
        <v>5</v>
      </c>
      <c r="E836" s="1" t="str">
        <f>"8718469536160"</f>
        <v>8718469536160</v>
      </c>
      <c r="F836" s="1">
        <v>2400</v>
      </c>
    </row>
    <row r="837" spans="1:6" x14ac:dyDescent="0.25">
      <c r="A837" s="5" t="s">
        <v>1289</v>
      </c>
      <c r="B837" s="5" t="s">
        <v>1289</v>
      </c>
      <c r="C837" s="1">
        <v>2</v>
      </c>
      <c r="D837" s="1" t="s">
        <v>5</v>
      </c>
      <c r="E837" s="1" t="str">
        <f>"8718469536788"</f>
        <v>8718469536788</v>
      </c>
      <c r="F837" s="1">
        <v>2900</v>
      </c>
    </row>
    <row r="838" spans="1:6" x14ac:dyDescent="0.25">
      <c r="A838" s="5" t="s">
        <v>1292</v>
      </c>
      <c r="B838" s="5" t="s">
        <v>1293</v>
      </c>
      <c r="C838" s="1">
        <v>2</v>
      </c>
      <c r="D838" s="1" t="s">
        <v>5</v>
      </c>
      <c r="E838" s="1" t="str">
        <f>"8718469536252"</f>
        <v>8718469536252</v>
      </c>
      <c r="F838" s="1">
        <v>2900</v>
      </c>
    </row>
    <row r="839" spans="1:6" x14ac:dyDescent="0.25">
      <c r="A839" s="5" t="s">
        <v>1292</v>
      </c>
      <c r="B839" s="5" t="s">
        <v>1294</v>
      </c>
      <c r="C839" s="1">
        <v>1</v>
      </c>
      <c r="D839" s="1" t="s">
        <v>5</v>
      </c>
      <c r="E839" s="1" t="str">
        <f>"8719262007567"</f>
        <v>8719262007567</v>
      </c>
      <c r="F839" s="1">
        <v>2400</v>
      </c>
    </row>
    <row r="840" spans="1:6" x14ac:dyDescent="0.25">
      <c r="A840" s="5" t="s">
        <v>1295</v>
      </c>
      <c r="B840" s="5" t="s">
        <v>1296</v>
      </c>
      <c r="C840" s="1">
        <v>2</v>
      </c>
      <c r="D840" s="1" t="s">
        <v>5</v>
      </c>
      <c r="E840" s="1" t="str">
        <f>"8719262001503"</f>
        <v>8719262001503</v>
      </c>
      <c r="F840" s="1">
        <v>2900</v>
      </c>
    </row>
    <row r="841" spans="1:6" x14ac:dyDescent="0.25">
      <c r="A841" s="5" t="s">
        <v>1295</v>
      </c>
      <c r="B841" s="5" t="s">
        <v>1297</v>
      </c>
      <c r="C841" s="1">
        <v>2</v>
      </c>
      <c r="D841" s="1" t="s">
        <v>5</v>
      </c>
      <c r="E841" s="1" t="str">
        <f>"8719262001497"</f>
        <v>8719262001497</v>
      </c>
      <c r="F841" s="1">
        <v>2900</v>
      </c>
    </row>
    <row r="842" spans="1:6" x14ac:dyDescent="0.25">
      <c r="A842" s="5" t="s">
        <v>1295</v>
      </c>
      <c r="B842" s="5" t="s">
        <v>1298</v>
      </c>
      <c r="C842" s="1">
        <v>2</v>
      </c>
      <c r="D842" s="1" t="s">
        <v>5</v>
      </c>
      <c r="E842" s="1" t="str">
        <f>"8719262001510"</f>
        <v>8719262001510</v>
      </c>
      <c r="F842" s="1">
        <v>2900</v>
      </c>
    </row>
    <row r="843" spans="1:6" x14ac:dyDescent="0.25">
      <c r="A843" s="5" t="s">
        <v>1299</v>
      </c>
      <c r="B843" s="5" t="s">
        <v>1300</v>
      </c>
      <c r="C843" s="1">
        <v>1</v>
      </c>
      <c r="D843" s="1" t="s">
        <v>5</v>
      </c>
      <c r="E843" s="1" t="str">
        <f>"8719262005068"</f>
        <v>8719262005068</v>
      </c>
      <c r="F843" s="1">
        <v>2400</v>
      </c>
    </row>
    <row r="844" spans="1:6" x14ac:dyDescent="0.25">
      <c r="A844" s="5" t="s">
        <v>1301</v>
      </c>
      <c r="B844" s="5" t="s">
        <v>1302</v>
      </c>
      <c r="C844" s="1">
        <v>1</v>
      </c>
      <c r="D844" s="1" t="s">
        <v>5</v>
      </c>
      <c r="E844" s="1" t="str">
        <f>"8718469533299"</f>
        <v>8718469533299</v>
      </c>
      <c r="F844" s="1">
        <v>2400</v>
      </c>
    </row>
    <row r="845" spans="1:6" x14ac:dyDescent="0.25">
      <c r="A845" s="5" t="s">
        <v>1303</v>
      </c>
      <c r="B845" s="5" t="s">
        <v>1304</v>
      </c>
      <c r="C845" s="1">
        <v>1</v>
      </c>
      <c r="D845" s="1" t="s">
        <v>5</v>
      </c>
      <c r="E845" s="1" t="str">
        <f>"8718469535545"</f>
        <v>8718469535545</v>
      </c>
      <c r="F845" s="1">
        <v>1300</v>
      </c>
    </row>
    <row r="846" spans="1:6" x14ac:dyDescent="0.25">
      <c r="A846" s="5" t="s">
        <v>1305</v>
      </c>
      <c r="B846" s="5" t="s">
        <v>1306</v>
      </c>
      <c r="C846" s="1">
        <v>1</v>
      </c>
      <c r="D846" s="1" t="s">
        <v>5</v>
      </c>
      <c r="E846" s="1" t="str">
        <f>"8719262000698"</f>
        <v>8719262000698</v>
      </c>
      <c r="F846" s="1">
        <v>2400</v>
      </c>
    </row>
    <row r="847" spans="1:6" x14ac:dyDescent="0.25">
      <c r="A847" s="5" t="s">
        <v>1307</v>
      </c>
      <c r="B847" s="5" t="s">
        <v>1308</v>
      </c>
      <c r="C847" s="1">
        <v>1</v>
      </c>
      <c r="D847" s="1" t="s">
        <v>5</v>
      </c>
      <c r="E847" s="1" t="str">
        <f>"8718469535927"</f>
        <v>8718469535927</v>
      </c>
      <c r="F847" s="1">
        <v>2400</v>
      </c>
    </row>
    <row r="848" spans="1:6" x14ac:dyDescent="0.25">
      <c r="A848" s="5" t="s">
        <v>1309</v>
      </c>
      <c r="B848" s="5" t="s">
        <v>1310</v>
      </c>
      <c r="C848" s="1">
        <v>1</v>
      </c>
      <c r="D848" s="1" t="s">
        <v>5</v>
      </c>
      <c r="E848" s="1" t="str">
        <f>"8719262004238"</f>
        <v>8719262004238</v>
      </c>
      <c r="F848" s="1">
        <v>2400</v>
      </c>
    </row>
    <row r="849" spans="1:6" x14ac:dyDescent="0.25">
      <c r="A849" s="5" t="s">
        <v>1311</v>
      </c>
      <c r="B849" s="5" t="s">
        <v>1312</v>
      </c>
      <c r="C849" s="1">
        <v>1</v>
      </c>
      <c r="D849" s="1" t="s">
        <v>5</v>
      </c>
      <c r="E849" s="1" t="str">
        <f>"8719262000704"</f>
        <v>8719262000704</v>
      </c>
      <c r="F849" s="1">
        <v>2400</v>
      </c>
    </row>
    <row r="850" spans="1:6" x14ac:dyDescent="0.25">
      <c r="A850" s="5" t="s">
        <v>1311</v>
      </c>
      <c r="B850" s="5" t="s">
        <v>1313</v>
      </c>
      <c r="C850" s="1">
        <v>1</v>
      </c>
      <c r="D850" s="1" t="s">
        <v>5</v>
      </c>
      <c r="E850" s="1" t="str">
        <f>"8719262000711"</f>
        <v>8719262000711</v>
      </c>
      <c r="F850" s="1">
        <v>2400</v>
      </c>
    </row>
    <row r="851" spans="1:6" x14ac:dyDescent="0.25">
      <c r="A851" s="5" t="s">
        <v>1314</v>
      </c>
      <c r="B851" s="5" t="s">
        <v>1315</v>
      </c>
      <c r="C851" s="1">
        <v>2</v>
      </c>
      <c r="D851" s="1" t="s">
        <v>5</v>
      </c>
      <c r="E851" s="1" t="str">
        <f>"8719262000926"</f>
        <v>8719262000926</v>
      </c>
      <c r="F851" s="1">
        <v>2900</v>
      </c>
    </row>
    <row r="852" spans="1:6" x14ac:dyDescent="0.25">
      <c r="A852" s="5" t="s">
        <v>1316</v>
      </c>
      <c r="B852" s="5" t="s">
        <v>1317</v>
      </c>
      <c r="C852" s="1">
        <v>2</v>
      </c>
      <c r="D852" s="1" t="s">
        <v>5</v>
      </c>
      <c r="E852" s="1" t="str">
        <f>"8719262005273"</f>
        <v>8719262005273</v>
      </c>
      <c r="F852" s="1">
        <v>2900</v>
      </c>
    </row>
    <row r="853" spans="1:6" x14ac:dyDescent="0.25">
      <c r="A853" s="5" t="s">
        <v>1318</v>
      </c>
      <c r="B853" s="5" t="s">
        <v>1319</v>
      </c>
      <c r="C853" s="1">
        <v>1</v>
      </c>
      <c r="D853" s="1" t="s">
        <v>5</v>
      </c>
      <c r="E853" s="1" t="str">
        <f>"8718469536313"</f>
        <v>8718469536313</v>
      </c>
      <c r="F853" s="1">
        <v>2400</v>
      </c>
    </row>
    <row r="854" spans="1:6" x14ac:dyDescent="0.25">
      <c r="A854" s="5" t="s">
        <v>1318</v>
      </c>
      <c r="B854" s="5" t="s">
        <v>1320</v>
      </c>
      <c r="C854" s="1">
        <v>1</v>
      </c>
      <c r="D854" s="1" t="s">
        <v>5</v>
      </c>
      <c r="E854" s="1" t="str">
        <f>"8719262000735"</f>
        <v>8719262000735</v>
      </c>
      <c r="F854" s="1">
        <v>2400</v>
      </c>
    </row>
    <row r="855" spans="1:6" x14ac:dyDescent="0.25">
      <c r="A855" s="5" t="s">
        <v>1321</v>
      </c>
      <c r="B855" s="5" t="s">
        <v>1322</v>
      </c>
      <c r="C855" s="1">
        <v>1</v>
      </c>
      <c r="D855" s="1" t="s">
        <v>5</v>
      </c>
      <c r="E855" s="1" t="str">
        <f>"8718469532377"</f>
        <v>8718469532377</v>
      </c>
      <c r="F855" s="1">
        <v>2400</v>
      </c>
    </row>
    <row r="856" spans="1:6" x14ac:dyDescent="0.25">
      <c r="A856" s="5" t="s">
        <v>1323</v>
      </c>
      <c r="B856" s="5" t="s">
        <v>1324</v>
      </c>
      <c r="C856" s="1">
        <v>1</v>
      </c>
      <c r="D856" s="1" t="s">
        <v>5</v>
      </c>
      <c r="E856" s="1" t="str">
        <f>"8719262003521"</f>
        <v>8719262003521</v>
      </c>
      <c r="F856" s="1">
        <v>2400</v>
      </c>
    </row>
    <row r="857" spans="1:6" x14ac:dyDescent="0.25">
      <c r="A857" s="5" t="s">
        <v>1325</v>
      </c>
      <c r="B857" s="5" t="s">
        <v>1326</v>
      </c>
      <c r="C857" s="1">
        <v>2</v>
      </c>
      <c r="D857" s="1" t="s">
        <v>5</v>
      </c>
      <c r="E857" s="1" t="str">
        <f>"8719262000117"</f>
        <v>8719262000117</v>
      </c>
      <c r="F857" s="1">
        <v>2900</v>
      </c>
    </row>
    <row r="858" spans="1:6" x14ac:dyDescent="0.25">
      <c r="A858" s="5" t="s">
        <v>1327</v>
      </c>
      <c r="B858" s="5" t="s">
        <v>1328</v>
      </c>
      <c r="C858" s="1">
        <v>1</v>
      </c>
      <c r="D858" s="1" t="s">
        <v>5</v>
      </c>
      <c r="E858" s="1" t="str">
        <f>"8719262005303"</f>
        <v>8719262005303</v>
      </c>
      <c r="F858" s="1">
        <v>2400</v>
      </c>
    </row>
    <row r="859" spans="1:6" x14ac:dyDescent="0.25">
      <c r="A859" s="5" t="s">
        <v>1327</v>
      </c>
      <c r="B859" s="5" t="s">
        <v>1329</v>
      </c>
      <c r="C859" s="1">
        <v>1</v>
      </c>
      <c r="D859" s="1" t="s">
        <v>5</v>
      </c>
      <c r="E859" s="1" t="str">
        <f>"8719262008304"</f>
        <v>8719262008304</v>
      </c>
      <c r="F859" s="1">
        <v>2400</v>
      </c>
    </row>
    <row r="860" spans="1:6" x14ac:dyDescent="0.25">
      <c r="A860" s="5" t="s">
        <v>1330</v>
      </c>
      <c r="B860" s="5" t="s">
        <v>1331</v>
      </c>
      <c r="C860" s="1">
        <v>1</v>
      </c>
      <c r="D860" s="1" t="s">
        <v>5</v>
      </c>
      <c r="E860" s="1" t="str">
        <f>"8719262004023"</f>
        <v>8719262004023</v>
      </c>
      <c r="F860" s="1">
        <v>2400</v>
      </c>
    </row>
    <row r="861" spans="1:6" x14ac:dyDescent="0.25">
      <c r="A861" s="5" t="s">
        <v>1332</v>
      </c>
      <c r="B861" s="5" t="s">
        <v>1333</v>
      </c>
      <c r="C861" s="1">
        <v>2</v>
      </c>
      <c r="D861" s="1" t="s">
        <v>5</v>
      </c>
      <c r="E861" s="1" t="str">
        <f>"8719262005563"</f>
        <v>8719262005563</v>
      </c>
      <c r="F861" s="1">
        <v>2900</v>
      </c>
    </row>
    <row r="862" spans="1:6" x14ac:dyDescent="0.25">
      <c r="A862" s="5" t="s">
        <v>1334</v>
      </c>
      <c r="B862" s="5" t="s">
        <v>1335</v>
      </c>
      <c r="C862" s="1">
        <v>2</v>
      </c>
      <c r="D862" s="1" t="s">
        <v>5</v>
      </c>
      <c r="E862" s="1" t="str">
        <f>"8718469533879"</f>
        <v>8718469533879</v>
      </c>
      <c r="F862" s="1">
        <v>1600</v>
      </c>
    </row>
    <row r="863" spans="1:6" x14ac:dyDescent="0.25">
      <c r="A863" s="5" t="s">
        <v>1336</v>
      </c>
      <c r="B863" s="5" t="s">
        <v>1337</v>
      </c>
      <c r="C863" s="1">
        <v>1</v>
      </c>
      <c r="D863" s="1" t="s">
        <v>5</v>
      </c>
      <c r="E863" s="1" t="str">
        <f>"8713748981433"</f>
        <v>8713748981433</v>
      </c>
      <c r="F863" s="1">
        <v>2400</v>
      </c>
    </row>
    <row r="864" spans="1:6" x14ac:dyDescent="0.25">
      <c r="A864" s="5" t="s">
        <v>1338</v>
      </c>
      <c r="B864" s="5" t="s">
        <v>1339</v>
      </c>
      <c r="C864" s="1">
        <v>2</v>
      </c>
      <c r="D864" s="1" t="s">
        <v>5</v>
      </c>
      <c r="E864" s="1" t="str">
        <f>"8718469539390"</f>
        <v>8718469539390</v>
      </c>
      <c r="F864" s="1">
        <v>2900</v>
      </c>
    </row>
    <row r="865" spans="1:6" x14ac:dyDescent="0.25">
      <c r="A865" s="5" t="s">
        <v>1338</v>
      </c>
      <c r="B865" s="5" t="s">
        <v>1340</v>
      </c>
      <c r="C865" s="1">
        <v>2</v>
      </c>
      <c r="D865" s="1" t="s">
        <v>5</v>
      </c>
      <c r="E865" s="1" t="str">
        <f>"0886976956417"</f>
        <v>0886976956417</v>
      </c>
      <c r="F865" s="1">
        <v>3100</v>
      </c>
    </row>
    <row r="866" spans="1:6" x14ac:dyDescent="0.25">
      <c r="A866" s="5" t="s">
        <v>1341</v>
      </c>
      <c r="B866" s="5" t="s">
        <v>1342</v>
      </c>
      <c r="C866" s="1">
        <v>1</v>
      </c>
      <c r="D866" s="1" t="s">
        <v>5</v>
      </c>
      <c r="E866" s="1" t="str">
        <f>"8719262004405"</f>
        <v>8719262004405</v>
      </c>
      <c r="F866" s="1">
        <v>2400</v>
      </c>
    </row>
    <row r="867" spans="1:6" x14ac:dyDescent="0.25">
      <c r="A867" s="5" t="s">
        <v>1343</v>
      </c>
      <c r="B867" s="5" t="s">
        <v>1344</v>
      </c>
      <c r="C867" s="1">
        <v>2</v>
      </c>
      <c r="D867" s="1" t="s">
        <v>5</v>
      </c>
      <c r="E867" s="1" t="str">
        <f>"8718469530939"</f>
        <v>8718469530939</v>
      </c>
      <c r="F867" s="1">
        <v>2900</v>
      </c>
    </row>
    <row r="868" spans="1:6" x14ac:dyDescent="0.25">
      <c r="A868" s="5" t="s">
        <v>1345</v>
      </c>
      <c r="B868" s="5" t="s">
        <v>1346</v>
      </c>
      <c r="C868" s="1">
        <v>1</v>
      </c>
      <c r="D868" s="1" t="s">
        <v>5</v>
      </c>
      <c r="E868" s="1" t="str">
        <f>"8713748981167"</f>
        <v>8713748981167</v>
      </c>
      <c r="F868" s="1">
        <v>2400</v>
      </c>
    </row>
    <row r="869" spans="1:6" x14ac:dyDescent="0.25">
      <c r="A869" s="5" t="s">
        <v>1347</v>
      </c>
      <c r="B869" s="5" t="s">
        <v>1348</v>
      </c>
      <c r="C869" s="1">
        <v>1</v>
      </c>
      <c r="D869" s="1" t="s">
        <v>5</v>
      </c>
      <c r="E869" s="1" t="str">
        <f>"8718469537327"</f>
        <v>8718469537327</v>
      </c>
      <c r="F869" s="1">
        <v>2400</v>
      </c>
    </row>
    <row r="870" spans="1:6" x14ac:dyDescent="0.25">
      <c r="A870" s="5" t="s">
        <v>1349</v>
      </c>
      <c r="B870" s="5" t="s">
        <v>1350</v>
      </c>
      <c r="C870" s="1">
        <v>1</v>
      </c>
      <c r="D870" s="1" t="s">
        <v>5</v>
      </c>
      <c r="E870" s="1" t="str">
        <f>"0600753764015"</f>
        <v>0600753764015</v>
      </c>
      <c r="F870" s="1">
        <v>2600</v>
      </c>
    </row>
    <row r="871" spans="1:6" x14ac:dyDescent="0.25">
      <c r="A871" s="5" t="s">
        <v>1351</v>
      </c>
      <c r="B871" s="5" t="s">
        <v>1352</v>
      </c>
      <c r="C871" s="1">
        <v>2</v>
      </c>
      <c r="D871" s="1" t="s">
        <v>5</v>
      </c>
      <c r="E871" s="1" t="str">
        <f>"8718469534838"</f>
        <v>8718469534838</v>
      </c>
      <c r="F871" s="1">
        <v>2900</v>
      </c>
    </row>
    <row r="872" spans="1:6" x14ac:dyDescent="0.25">
      <c r="A872" s="5" t="s">
        <v>1353</v>
      </c>
      <c r="B872" s="5" t="s">
        <v>1354</v>
      </c>
      <c r="C872" s="1">
        <v>1</v>
      </c>
      <c r="D872" s="1" t="s">
        <v>5</v>
      </c>
      <c r="E872" s="1" t="str">
        <f>"8719262004986"</f>
        <v>8719262004986</v>
      </c>
      <c r="F872" s="1">
        <v>2400</v>
      </c>
    </row>
    <row r="873" spans="1:6" x14ac:dyDescent="0.25">
      <c r="A873" s="5" t="s">
        <v>1355</v>
      </c>
      <c r="B873" s="5" t="s">
        <v>1356</v>
      </c>
      <c r="C873" s="1">
        <v>1</v>
      </c>
      <c r="D873" s="1" t="s">
        <v>5</v>
      </c>
      <c r="E873" s="1" t="str">
        <f>"8719262002821"</f>
        <v>8719262002821</v>
      </c>
      <c r="F873" s="1">
        <v>2400</v>
      </c>
    </row>
    <row r="874" spans="1:6" x14ac:dyDescent="0.25">
      <c r="A874" s="5" t="s">
        <v>1357</v>
      </c>
      <c r="B874" s="5" t="s">
        <v>1358</v>
      </c>
      <c r="C874" s="1">
        <v>1</v>
      </c>
      <c r="D874" s="1" t="s">
        <v>5</v>
      </c>
      <c r="E874" s="1" t="str">
        <f>"8719262001527"</f>
        <v>8719262001527</v>
      </c>
      <c r="F874" s="1">
        <v>2400</v>
      </c>
    </row>
    <row r="875" spans="1:6" x14ac:dyDescent="0.25">
      <c r="A875" s="5" t="s">
        <v>1357</v>
      </c>
      <c r="B875" s="5" t="s">
        <v>1359</v>
      </c>
      <c r="C875" s="1">
        <v>1</v>
      </c>
      <c r="D875" s="1" t="s">
        <v>5</v>
      </c>
      <c r="E875" s="1" t="str">
        <f>"8719262001534"</f>
        <v>8719262001534</v>
      </c>
      <c r="F875" s="1">
        <v>2400</v>
      </c>
    </row>
    <row r="876" spans="1:6" x14ac:dyDescent="0.25">
      <c r="A876" s="5" t="s">
        <v>1360</v>
      </c>
      <c r="B876" s="5" t="s">
        <v>1361</v>
      </c>
      <c r="C876" s="1">
        <v>2</v>
      </c>
      <c r="D876" s="1" t="s">
        <v>5</v>
      </c>
      <c r="E876" s="1" t="str">
        <f>"8719262000384"</f>
        <v>8719262000384</v>
      </c>
      <c r="F876" s="1">
        <v>2900</v>
      </c>
    </row>
    <row r="877" spans="1:6" x14ac:dyDescent="0.25">
      <c r="A877" s="5" t="s">
        <v>1362</v>
      </c>
      <c r="B877" s="5" t="s">
        <v>1363</v>
      </c>
      <c r="C877" s="1">
        <v>3</v>
      </c>
      <c r="D877" s="1" t="s">
        <v>225</v>
      </c>
      <c r="E877" s="1" t="str">
        <f>"0886976943110"</f>
        <v>0886976943110</v>
      </c>
      <c r="F877" s="1">
        <v>3300</v>
      </c>
    </row>
    <row r="878" spans="1:6" x14ac:dyDescent="0.25">
      <c r="A878" s="5" t="s">
        <v>1362</v>
      </c>
      <c r="B878" s="5" t="s">
        <v>1364</v>
      </c>
      <c r="C878" s="1">
        <v>2</v>
      </c>
      <c r="D878" s="1" t="s">
        <v>5</v>
      </c>
      <c r="E878" s="1" t="str">
        <f>"8719262006829"</f>
        <v>8719262006829</v>
      </c>
      <c r="F878" s="1">
        <v>3100</v>
      </c>
    </row>
    <row r="879" spans="1:6" x14ac:dyDescent="0.25">
      <c r="A879" s="5" t="s">
        <v>1365</v>
      </c>
      <c r="B879" s="5" t="s">
        <v>1366</v>
      </c>
      <c r="C879" s="1">
        <v>2</v>
      </c>
      <c r="D879" s="1" t="s">
        <v>5</v>
      </c>
      <c r="E879" s="1" t="str">
        <f>"8713748982294"</f>
        <v>8713748982294</v>
      </c>
      <c r="F879" s="1">
        <v>2900</v>
      </c>
    </row>
    <row r="880" spans="1:6" x14ac:dyDescent="0.25">
      <c r="A880" s="5" t="s">
        <v>1365</v>
      </c>
      <c r="B880" s="5" t="s">
        <v>1367</v>
      </c>
      <c r="C880" s="1">
        <v>1</v>
      </c>
      <c r="D880" s="1" t="s">
        <v>5</v>
      </c>
      <c r="E880" s="1" t="str">
        <f>"8718469535101"</f>
        <v>8718469535101</v>
      </c>
      <c r="F880" s="1">
        <v>2400</v>
      </c>
    </row>
    <row r="881" spans="1:6" x14ac:dyDescent="0.25">
      <c r="A881" s="5" t="s">
        <v>1368</v>
      </c>
      <c r="B881" s="5" t="s">
        <v>1369</v>
      </c>
      <c r="C881" s="1">
        <v>1</v>
      </c>
      <c r="D881" s="1" t="s">
        <v>5</v>
      </c>
      <c r="E881" s="1" t="str">
        <f>"8719262006515"</f>
        <v>8719262006515</v>
      </c>
      <c r="F881" s="1">
        <v>2400</v>
      </c>
    </row>
    <row r="882" spans="1:6" x14ac:dyDescent="0.25">
      <c r="A882" s="5" t="s">
        <v>1370</v>
      </c>
      <c r="B882" s="5" t="s">
        <v>1371</v>
      </c>
      <c r="C882" s="1">
        <v>1</v>
      </c>
      <c r="D882" s="1" t="s">
        <v>5</v>
      </c>
      <c r="E882" s="1" t="str">
        <f>"0600753758069"</f>
        <v>0600753758069</v>
      </c>
      <c r="F882" s="1">
        <v>2700</v>
      </c>
    </row>
    <row r="883" spans="1:6" x14ac:dyDescent="0.25">
      <c r="A883" s="5" t="s">
        <v>1370</v>
      </c>
      <c r="B883" s="5" t="s">
        <v>1372</v>
      </c>
      <c r="C883" s="1">
        <v>1</v>
      </c>
      <c r="D883" s="1" t="s">
        <v>5</v>
      </c>
      <c r="E883" s="1" t="str">
        <f>"0600753696521"</f>
        <v>0600753696521</v>
      </c>
      <c r="F883" s="1">
        <v>2700</v>
      </c>
    </row>
    <row r="884" spans="1:6" x14ac:dyDescent="0.25">
      <c r="A884" s="5" t="s">
        <v>1370</v>
      </c>
      <c r="B884" s="5" t="s">
        <v>1373</v>
      </c>
      <c r="C884" s="1">
        <v>2</v>
      </c>
      <c r="D884" s="1" t="s">
        <v>5</v>
      </c>
      <c r="E884" s="1" t="str">
        <f>"8719262003163"</f>
        <v>8719262003163</v>
      </c>
      <c r="F884" s="1">
        <v>3300</v>
      </c>
    </row>
    <row r="885" spans="1:6" x14ac:dyDescent="0.25">
      <c r="A885" s="5" t="s">
        <v>1370</v>
      </c>
      <c r="B885" s="5" t="s">
        <v>1374</v>
      </c>
      <c r="C885" s="1">
        <v>1</v>
      </c>
      <c r="D885" s="1" t="s">
        <v>5</v>
      </c>
      <c r="E885" s="1" t="str">
        <f>"8719262003170"</f>
        <v>8719262003170</v>
      </c>
      <c r="F885" s="1">
        <v>2700</v>
      </c>
    </row>
    <row r="886" spans="1:6" x14ac:dyDescent="0.25">
      <c r="A886" s="5" t="s">
        <v>1370</v>
      </c>
      <c r="B886" s="5" t="s">
        <v>1375</v>
      </c>
      <c r="C886" s="1">
        <v>1</v>
      </c>
      <c r="D886" s="1" t="s">
        <v>5</v>
      </c>
      <c r="E886" s="1" t="str">
        <f>"8719262007895"</f>
        <v>8719262007895</v>
      </c>
      <c r="F886" s="1">
        <v>2700</v>
      </c>
    </row>
    <row r="887" spans="1:6" x14ac:dyDescent="0.25">
      <c r="A887" s="5" t="s">
        <v>1370</v>
      </c>
      <c r="B887" s="5" t="s">
        <v>1376</v>
      </c>
      <c r="C887" s="1">
        <v>2</v>
      </c>
      <c r="D887" s="1" t="s">
        <v>5</v>
      </c>
      <c r="E887" s="1" t="str">
        <f>"8719262003910"</f>
        <v>8719262003910</v>
      </c>
      <c r="F887" s="1">
        <v>3600</v>
      </c>
    </row>
    <row r="888" spans="1:6" x14ac:dyDescent="0.25">
      <c r="A888" s="5" t="s">
        <v>1370</v>
      </c>
      <c r="B888" s="5" t="s">
        <v>1377</v>
      </c>
      <c r="C888" s="1">
        <v>1</v>
      </c>
      <c r="D888" s="1" t="s">
        <v>5</v>
      </c>
      <c r="E888" s="1" t="str">
        <f>"0600753696606"</f>
        <v>0600753696606</v>
      </c>
      <c r="F888" s="1">
        <v>2700</v>
      </c>
    </row>
    <row r="889" spans="1:6" x14ac:dyDescent="0.25">
      <c r="A889" s="5" t="s">
        <v>1370</v>
      </c>
      <c r="B889" s="5" t="s">
        <v>1378</v>
      </c>
      <c r="C889" s="1">
        <v>1</v>
      </c>
      <c r="D889" s="1" t="s">
        <v>5</v>
      </c>
      <c r="E889" s="1" t="str">
        <f>"8719262003255"</f>
        <v>8719262003255</v>
      </c>
      <c r="F889" s="1">
        <v>2700</v>
      </c>
    </row>
    <row r="890" spans="1:6" x14ac:dyDescent="0.25">
      <c r="A890" s="5" t="s">
        <v>1370</v>
      </c>
      <c r="B890" s="5" t="s">
        <v>1379</v>
      </c>
      <c r="C890" s="1">
        <v>1</v>
      </c>
      <c r="D890" s="1" t="s">
        <v>5</v>
      </c>
      <c r="E890" s="1" t="str">
        <f>"8719262003897"</f>
        <v>8719262003897</v>
      </c>
      <c r="F890" s="1">
        <v>2700</v>
      </c>
    </row>
    <row r="891" spans="1:6" x14ac:dyDescent="0.25">
      <c r="A891" s="5" t="s">
        <v>1370</v>
      </c>
      <c r="B891" s="5" t="s">
        <v>1380</v>
      </c>
      <c r="C891" s="1">
        <v>1</v>
      </c>
      <c r="D891" s="1" t="s">
        <v>5</v>
      </c>
      <c r="E891" s="1" t="str">
        <f>"8719262001251"</f>
        <v>8719262001251</v>
      </c>
      <c r="F891" s="1">
        <v>2700</v>
      </c>
    </row>
    <row r="892" spans="1:6" x14ac:dyDescent="0.25">
      <c r="A892" s="5" t="s">
        <v>1370</v>
      </c>
      <c r="B892" s="5" t="s">
        <v>1381</v>
      </c>
      <c r="C892" s="1">
        <v>1</v>
      </c>
      <c r="D892" s="1" t="s">
        <v>5</v>
      </c>
      <c r="E892" s="1" t="str">
        <f>"8718469535019"</f>
        <v>8718469535019</v>
      </c>
      <c r="F892" s="1">
        <v>1300</v>
      </c>
    </row>
    <row r="893" spans="1:6" x14ac:dyDescent="0.25">
      <c r="A893" s="5" t="s">
        <v>1370</v>
      </c>
      <c r="B893" s="5" t="s">
        <v>1382</v>
      </c>
      <c r="C893" s="1">
        <v>1</v>
      </c>
      <c r="D893" s="1" t="s">
        <v>5</v>
      </c>
      <c r="E893" s="1" t="str">
        <f>"8719262003026"</f>
        <v>8719262003026</v>
      </c>
      <c r="F893" s="1">
        <v>2700</v>
      </c>
    </row>
    <row r="894" spans="1:6" x14ac:dyDescent="0.25">
      <c r="A894" s="5" t="s">
        <v>1370</v>
      </c>
      <c r="B894" s="5" t="s">
        <v>1383</v>
      </c>
      <c r="C894" s="1">
        <v>2</v>
      </c>
      <c r="D894" s="1" t="s">
        <v>5</v>
      </c>
      <c r="E894" s="1" t="str">
        <f>"8719262002197"</f>
        <v>8719262002197</v>
      </c>
      <c r="F894" s="1">
        <v>3300</v>
      </c>
    </row>
    <row r="895" spans="1:6" x14ac:dyDescent="0.25">
      <c r="A895" s="5" t="s">
        <v>1370</v>
      </c>
      <c r="B895" s="5" t="s">
        <v>1384</v>
      </c>
      <c r="C895" s="1">
        <v>2</v>
      </c>
      <c r="D895" s="1" t="s">
        <v>5</v>
      </c>
      <c r="E895" s="1" t="str">
        <f>"8719262005471"</f>
        <v>8719262005471</v>
      </c>
      <c r="F895" s="1">
        <v>3600</v>
      </c>
    </row>
    <row r="896" spans="1:6" x14ac:dyDescent="0.25">
      <c r="A896" s="5" t="s">
        <v>1370</v>
      </c>
      <c r="B896" s="5" t="s">
        <v>1385</v>
      </c>
      <c r="C896" s="1">
        <v>2</v>
      </c>
      <c r="D896" s="1" t="s">
        <v>5</v>
      </c>
      <c r="E896" s="1" t="str">
        <f>"8719262007925"</f>
        <v>8719262007925</v>
      </c>
      <c r="F896" s="1">
        <v>3600</v>
      </c>
    </row>
    <row r="897" spans="1:6" x14ac:dyDescent="0.25">
      <c r="A897" s="5" t="s">
        <v>1370</v>
      </c>
      <c r="B897" s="5" t="s">
        <v>1386</v>
      </c>
      <c r="C897" s="1">
        <v>2</v>
      </c>
      <c r="D897" s="1" t="s">
        <v>5</v>
      </c>
      <c r="E897" s="1" t="str">
        <f>"8719262007918"</f>
        <v>8719262007918</v>
      </c>
      <c r="F897" s="1">
        <v>3600</v>
      </c>
    </row>
    <row r="898" spans="1:6" x14ac:dyDescent="0.25">
      <c r="A898" s="5" t="s">
        <v>1370</v>
      </c>
      <c r="B898" s="5" t="s">
        <v>1387</v>
      </c>
      <c r="C898" s="1">
        <v>1</v>
      </c>
      <c r="D898" s="1" t="s">
        <v>5</v>
      </c>
      <c r="E898" s="1" t="str">
        <f>"8719262003934"</f>
        <v>8719262003934</v>
      </c>
      <c r="F898" s="1">
        <v>2700</v>
      </c>
    </row>
    <row r="899" spans="1:6" x14ac:dyDescent="0.25">
      <c r="A899" s="5" t="s">
        <v>1370</v>
      </c>
      <c r="B899" s="5" t="s">
        <v>1388</v>
      </c>
      <c r="C899" s="1">
        <v>2</v>
      </c>
      <c r="D899" s="1" t="s">
        <v>5</v>
      </c>
      <c r="E899" s="1" t="str">
        <f>"8719262000636"</f>
        <v>8719262000636</v>
      </c>
      <c r="F899" s="1">
        <v>3300</v>
      </c>
    </row>
    <row r="900" spans="1:6" x14ac:dyDescent="0.25">
      <c r="A900" s="5" t="s">
        <v>1370</v>
      </c>
      <c r="B900" s="5" t="s">
        <v>1389</v>
      </c>
      <c r="C900" s="1">
        <v>2</v>
      </c>
      <c r="D900" s="1" t="s">
        <v>5</v>
      </c>
      <c r="E900" s="1" t="str">
        <f>"8719262005754"</f>
        <v>8719262005754</v>
      </c>
      <c r="F900" s="1">
        <v>3300</v>
      </c>
    </row>
    <row r="901" spans="1:6" x14ac:dyDescent="0.25">
      <c r="A901" s="5" t="s">
        <v>1370</v>
      </c>
      <c r="B901" s="5" t="s">
        <v>1390</v>
      </c>
      <c r="C901" s="1">
        <v>1</v>
      </c>
      <c r="D901" s="1" t="s">
        <v>5</v>
      </c>
      <c r="E901" s="1" t="str">
        <f>"8719262002180"</f>
        <v>8719262002180</v>
      </c>
      <c r="F901" s="1">
        <v>2700</v>
      </c>
    </row>
    <row r="902" spans="1:6" x14ac:dyDescent="0.25">
      <c r="A902" s="5" t="s">
        <v>1370</v>
      </c>
      <c r="B902" s="5" t="s">
        <v>1391</v>
      </c>
      <c r="C902" s="1">
        <v>2</v>
      </c>
      <c r="D902" s="1" t="s">
        <v>5</v>
      </c>
      <c r="E902" s="1" t="str">
        <f>"8719262000346"</f>
        <v>8719262000346</v>
      </c>
      <c r="F902" s="1">
        <v>3000</v>
      </c>
    </row>
    <row r="903" spans="1:6" x14ac:dyDescent="0.25">
      <c r="A903" s="5" t="s">
        <v>1370</v>
      </c>
      <c r="B903" s="5" t="s">
        <v>1392</v>
      </c>
      <c r="C903" s="1">
        <v>2</v>
      </c>
      <c r="D903" s="1" t="s">
        <v>5</v>
      </c>
      <c r="E903" s="1" t="str">
        <f>"8719262004221"</f>
        <v>8719262004221</v>
      </c>
      <c r="F903" s="1">
        <v>3300</v>
      </c>
    </row>
    <row r="904" spans="1:6" x14ac:dyDescent="0.25">
      <c r="A904" s="5" t="s">
        <v>1370</v>
      </c>
      <c r="B904" s="5" t="s">
        <v>1393</v>
      </c>
      <c r="C904" s="1">
        <v>2</v>
      </c>
      <c r="D904" s="1" t="s">
        <v>5</v>
      </c>
      <c r="E904" s="1" t="str">
        <f>"8718469540341"</f>
        <v>8718469540341</v>
      </c>
      <c r="F904" s="1">
        <v>3300</v>
      </c>
    </row>
    <row r="905" spans="1:6" x14ac:dyDescent="0.25">
      <c r="A905" s="5" t="s">
        <v>1370</v>
      </c>
      <c r="B905" s="5" t="s">
        <v>1394</v>
      </c>
      <c r="C905" s="1">
        <v>1</v>
      </c>
      <c r="D905" s="1" t="s">
        <v>5</v>
      </c>
      <c r="E905" s="1" t="str">
        <f>"8719262000643"</f>
        <v>8719262000643</v>
      </c>
      <c r="F905" s="1">
        <v>2900</v>
      </c>
    </row>
    <row r="906" spans="1:6" x14ac:dyDescent="0.25">
      <c r="A906" s="5" t="s">
        <v>1370</v>
      </c>
      <c r="B906" s="5" t="s">
        <v>1395</v>
      </c>
      <c r="C906" s="1">
        <v>1</v>
      </c>
      <c r="D906" s="1" t="s">
        <v>5</v>
      </c>
      <c r="E906" s="1" t="str">
        <f>"8718469540747"</f>
        <v>8718469540747</v>
      </c>
      <c r="F906" s="1">
        <v>2900</v>
      </c>
    </row>
    <row r="907" spans="1:6" x14ac:dyDescent="0.25">
      <c r="A907" s="5" t="s">
        <v>1370</v>
      </c>
      <c r="B907" s="5" t="s">
        <v>1396</v>
      </c>
      <c r="C907" s="1">
        <v>1</v>
      </c>
      <c r="D907" s="1" t="s">
        <v>5</v>
      </c>
      <c r="E907" s="1" t="str">
        <f>"8718469534784"</f>
        <v>8718469534784</v>
      </c>
      <c r="F907" s="1">
        <v>2400</v>
      </c>
    </row>
    <row r="908" spans="1:6" x14ac:dyDescent="0.25">
      <c r="A908" s="5" t="s">
        <v>1370</v>
      </c>
      <c r="B908" s="5" t="s">
        <v>154</v>
      </c>
      <c r="C908" s="1">
        <v>1</v>
      </c>
      <c r="D908" s="1" t="s">
        <v>5</v>
      </c>
      <c r="E908" s="1" t="str">
        <f>"8718469535620"</f>
        <v>8718469535620</v>
      </c>
      <c r="F908" s="1">
        <v>2400</v>
      </c>
    </row>
    <row r="909" spans="1:6" x14ac:dyDescent="0.25">
      <c r="A909" s="5" t="s">
        <v>1370</v>
      </c>
      <c r="B909" s="5" t="s">
        <v>1397</v>
      </c>
      <c r="C909" s="1">
        <v>2</v>
      </c>
      <c r="D909" s="1" t="s">
        <v>5</v>
      </c>
      <c r="E909" s="1" t="str">
        <f>"8718469537983"</f>
        <v>8718469537983</v>
      </c>
      <c r="F909" s="1">
        <v>1700</v>
      </c>
    </row>
    <row r="910" spans="1:6" x14ac:dyDescent="0.25">
      <c r="A910" s="5" t="s">
        <v>1370</v>
      </c>
      <c r="B910" s="5" t="s">
        <v>1398</v>
      </c>
      <c r="C910" s="1">
        <v>1</v>
      </c>
      <c r="D910" s="1" t="s">
        <v>5</v>
      </c>
      <c r="E910" s="1" t="str">
        <f>"8718469534210"</f>
        <v>8718469534210</v>
      </c>
      <c r="F910" s="1">
        <v>2400</v>
      </c>
    </row>
    <row r="911" spans="1:6" x14ac:dyDescent="0.25">
      <c r="A911" s="5" t="s">
        <v>1370</v>
      </c>
      <c r="B911" s="5" t="s">
        <v>1399</v>
      </c>
      <c r="C911" s="1">
        <v>2</v>
      </c>
      <c r="D911" s="1" t="s">
        <v>5</v>
      </c>
      <c r="E911" s="1" t="str">
        <f>"8719262000728"</f>
        <v>8719262000728</v>
      </c>
      <c r="F911" s="1">
        <v>3300</v>
      </c>
    </row>
    <row r="912" spans="1:6" x14ac:dyDescent="0.25">
      <c r="A912" s="5" t="s">
        <v>1370</v>
      </c>
      <c r="B912" s="5" t="s">
        <v>1400</v>
      </c>
      <c r="C912" s="1">
        <v>1</v>
      </c>
      <c r="D912" s="1" t="s">
        <v>5</v>
      </c>
      <c r="E912" s="1" t="str">
        <f>"8719262000322"</f>
        <v>8719262000322</v>
      </c>
      <c r="F912" s="1">
        <v>2900</v>
      </c>
    </row>
    <row r="913" spans="1:6" x14ac:dyDescent="0.25">
      <c r="A913" s="5" t="s">
        <v>1370</v>
      </c>
      <c r="B913" s="5" t="s">
        <v>1401</v>
      </c>
      <c r="C913" s="1">
        <v>1</v>
      </c>
      <c r="D913" s="1" t="s">
        <v>5</v>
      </c>
      <c r="E913" s="1" t="str">
        <f>"8719262002173"</f>
        <v>8719262002173</v>
      </c>
      <c r="F913" s="1">
        <v>2900</v>
      </c>
    </row>
    <row r="914" spans="1:6" x14ac:dyDescent="0.25">
      <c r="A914" s="5" t="s">
        <v>1370</v>
      </c>
      <c r="B914" s="5" t="s">
        <v>1402</v>
      </c>
      <c r="C914" s="1">
        <v>2</v>
      </c>
      <c r="D914" s="1" t="s">
        <v>5</v>
      </c>
      <c r="E914" s="1" t="str">
        <f>"8719262006041"</f>
        <v>8719262006041</v>
      </c>
      <c r="F914" s="1">
        <v>3300</v>
      </c>
    </row>
    <row r="915" spans="1:6" x14ac:dyDescent="0.25">
      <c r="A915" s="5" t="s">
        <v>1370</v>
      </c>
      <c r="B915" s="5" t="s">
        <v>1403</v>
      </c>
      <c r="C915" s="1">
        <v>1</v>
      </c>
      <c r="D915" s="1" t="s">
        <v>5</v>
      </c>
      <c r="E915" s="1" t="str">
        <f>"8718469534760"</f>
        <v>8718469534760</v>
      </c>
      <c r="F915" s="1">
        <v>2400</v>
      </c>
    </row>
    <row r="916" spans="1:6" x14ac:dyDescent="0.25">
      <c r="A916" s="5" t="s">
        <v>1370</v>
      </c>
      <c r="B916" s="5" t="s">
        <v>1404</v>
      </c>
      <c r="C916" s="1">
        <v>1</v>
      </c>
      <c r="D916" s="1" t="s">
        <v>5</v>
      </c>
      <c r="E916" s="1" t="str">
        <f>"8719262004030"</f>
        <v>8719262004030</v>
      </c>
      <c r="F916" s="1">
        <v>2700</v>
      </c>
    </row>
    <row r="917" spans="1:6" x14ac:dyDescent="0.25">
      <c r="A917" s="5" t="s">
        <v>1370</v>
      </c>
      <c r="B917" s="5" t="s">
        <v>1405</v>
      </c>
      <c r="C917" s="1">
        <v>1</v>
      </c>
      <c r="D917" s="1" t="s">
        <v>5</v>
      </c>
      <c r="E917" s="1" t="str">
        <f>"8719262003019"</f>
        <v>8719262003019</v>
      </c>
      <c r="F917" s="1">
        <v>2700</v>
      </c>
    </row>
    <row r="918" spans="1:6" x14ac:dyDescent="0.25">
      <c r="A918" s="5" t="s">
        <v>1370</v>
      </c>
      <c r="B918" s="5" t="s">
        <v>1406</v>
      </c>
      <c r="C918" s="1">
        <v>2</v>
      </c>
      <c r="D918" s="1" t="s">
        <v>5</v>
      </c>
      <c r="E918" s="1" t="str">
        <f>"8719262007161"</f>
        <v>8719262007161</v>
      </c>
      <c r="F918" s="1">
        <v>3300</v>
      </c>
    </row>
    <row r="919" spans="1:6" x14ac:dyDescent="0.25">
      <c r="A919" s="5" t="s">
        <v>1370</v>
      </c>
      <c r="B919" s="5" t="s">
        <v>1407</v>
      </c>
      <c r="C919" s="1">
        <v>2</v>
      </c>
      <c r="D919" s="1" t="s">
        <v>5</v>
      </c>
      <c r="E919" s="1" t="str">
        <f>"8719262001275"</f>
        <v>8719262001275</v>
      </c>
      <c r="F919" s="1">
        <v>3300</v>
      </c>
    </row>
    <row r="920" spans="1:6" x14ac:dyDescent="0.25">
      <c r="A920" s="5" t="s">
        <v>1370</v>
      </c>
      <c r="B920" s="5" t="s">
        <v>1408</v>
      </c>
      <c r="C920" s="1">
        <v>2</v>
      </c>
      <c r="D920" s="1" t="s">
        <v>5</v>
      </c>
      <c r="E920" s="1" t="str">
        <f>"8718469536740"</f>
        <v>8718469536740</v>
      </c>
      <c r="F920" s="1">
        <v>2900</v>
      </c>
    </row>
    <row r="921" spans="1:6" x14ac:dyDescent="0.25">
      <c r="A921" s="5" t="s">
        <v>1370</v>
      </c>
      <c r="B921" s="5" t="s">
        <v>1409</v>
      </c>
      <c r="C921" s="1">
        <v>1</v>
      </c>
      <c r="D921" s="1" t="s">
        <v>5</v>
      </c>
      <c r="E921" s="1" t="str">
        <f>"0600753602775"</f>
        <v>0600753602775</v>
      </c>
      <c r="F921" s="1">
        <v>2700</v>
      </c>
    </row>
    <row r="922" spans="1:6" x14ac:dyDescent="0.25">
      <c r="A922" s="5" t="s">
        <v>1370</v>
      </c>
      <c r="B922" s="5" t="s">
        <v>1410</v>
      </c>
      <c r="C922" s="1">
        <v>1</v>
      </c>
      <c r="D922" s="1" t="s">
        <v>5</v>
      </c>
      <c r="E922" s="1" t="str">
        <f>"0600753602737"</f>
        <v>0600753602737</v>
      </c>
      <c r="F922" s="1">
        <v>2700</v>
      </c>
    </row>
    <row r="923" spans="1:6" x14ac:dyDescent="0.25">
      <c r="A923" s="5" t="s">
        <v>1370</v>
      </c>
      <c r="B923" s="5" t="s">
        <v>1411</v>
      </c>
      <c r="C923" s="1">
        <v>1</v>
      </c>
      <c r="D923" s="1" t="s">
        <v>5</v>
      </c>
      <c r="E923" s="1" t="str">
        <f>"8718469538294"</f>
        <v>8718469538294</v>
      </c>
      <c r="F923" s="1">
        <v>2900</v>
      </c>
    </row>
    <row r="924" spans="1:6" x14ac:dyDescent="0.25">
      <c r="A924" s="5" t="s">
        <v>1370</v>
      </c>
      <c r="B924" s="5" t="s">
        <v>1412</v>
      </c>
      <c r="C924" s="1">
        <v>2</v>
      </c>
      <c r="D924" s="1" t="s">
        <v>5</v>
      </c>
      <c r="E924" s="1" t="str">
        <f>"8719262001633"</f>
        <v>8719262001633</v>
      </c>
      <c r="F924" s="1">
        <v>3300</v>
      </c>
    </row>
    <row r="925" spans="1:6" x14ac:dyDescent="0.25">
      <c r="A925" s="5" t="s">
        <v>1370</v>
      </c>
      <c r="B925" s="5" t="s">
        <v>1413</v>
      </c>
      <c r="C925" s="1">
        <v>2</v>
      </c>
      <c r="D925" s="1" t="s">
        <v>5</v>
      </c>
      <c r="E925" s="1" t="str">
        <f>"8719262003286"</f>
        <v>8719262003286</v>
      </c>
      <c r="F925" s="1">
        <v>3300</v>
      </c>
    </row>
    <row r="926" spans="1:6" x14ac:dyDescent="0.25">
      <c r="A926" s="5" t="s">
        <v>1370</v>
      </c>
      <c r="B926" s="5" t="s">
        <v>1414</v>
      </c>
      <c r="C926" s="1">
        <v>2</v>
      </c>
      <c r="D926" s="1" t="s">
        <v>5</v>
      </c>
      <c r="E926" s="1" t="str">
        <f>"8719262005907"</f>
        <v>8719262005907</v>
      </c>
      <c r="F926" s="1">
        <v>3300</v>
      </c>
    </row>
    <row r="927" spans="1:6" x14ac:dyDescent="0.25">
      <c r="A927" s="5" t="s">
        <v>1370</v>
      </c>
      <c r="B927" s="5" t="s">
        <v>1415</v>
      </c>
      <c r="C927" s="1">
        <v>2</v>
      </c>
      <c r="D927" s="1" t="s">
        <v>5</v>
      </c>
      <c r="E927" s="1" t="str">
        <f>"8718469535774"</f>
        <v>8718469535774</v>
      </c>
      <c r="F927" s="1">
        <v>2900</v>
      </c>
    </row>
    <row r="928" spans="1:6" x14ac:dyDescent="0.25">
      <c r="A928" s="5" t="s">
        <v>1370</v>
      </c>
      <c r="B928" s="5" t="s">
        <v>1416</v>
      </c>
      <c r="C928" s="1">
        <v>1</v>
      </c>
      <c r="D928" s="1" t="s">
        <v>5</v>
      </c>
      <c r="E928" s="1" t="str">
        <f>"8719262000261"</f>
        <v>8719262000261</v>
      </c>
      <c r="F928" s="1">
        <v>2700</v>
      </c>
    </row>
    <row r="929" spans="1:6" x14ac:dyDescent="0.25">
      <c r="A929" s="5" t="s">
        <v>1370</v>
      </c>
      <c r="B929" s="5" t="s">
        <v>1417</v>
      </c>
      <c r="C929" s="1">
        <v>2</v>
      </c>
      <c r="D929" s="1" t="s">
        <v>5</v>
      </c>
      <c r="E929" s="1" t="str">
        <f>"8719262005327"</f>
        <v>8719262005327</v>
      </c>
      <c r="F929" s="1">
        <v>3300</v>
      </c>
    </row>
    <row r="930" spans="1:6" x14ac:dyDescent="0.25">
      <c r="A930" s="5" t="s">
        <v>1370</v>
      </c>
      <c r="B930" s="5" t="s">
        <v>1418</v>
      </c>
      <c r="C930" s="1">
        <v>1</v>
      </c>
      <c r="D930" s="1" t="s">
        <v>5</v>
      </c>
      <c r="E930" s="1" t="str">
        <f>"8719262007932"</f>
        <v>8719262007932</v>
      </c>
      <c r="F930" s="1">
        <v>2900</v>
      </c>
    </row>
    <row r="931" spans="1:6" x14ac:dyDescent="0.25">
      <c r="A931" s="5" t="s">
        <v>1370</v>
      </c>
      <c r="B931" s="5" t="s">
        <v>1419</v>
      </c>
      <c r="C931" s="1">
        <v>2</v>
      </c>
      <c r="D931" s="1" t="s">
        <v>5</v>
      </c>
      <c r="E931" s="1" t="str">
        <f>"8718469536955"</f>
        <v>8718469536955</v>
      </c>
      <c r="F931" s="1">
        <v>2900</v>
      </c>
    </row>
    <row r="932" spans="1:6" x14ac:dyDescent="0.25">
      <c r="A932" s="5" t="s">
        <v>1370</v>
      </c>
      <c r="B932" s="5" t="s">
        <v>1420</v>
      </c>
      <c r="C932" s="1">
        <v>1</v>
      </c>
      <c r="D932" s="1" t="s">
        <v>5</v>
      </c>
      <c r="E932" s="1" t="str">
        <f>"8719262006355"</f>
        <v>8719262006355</v>
      </c>
      <c r="F932" s="1">
        <v>2700</v>
      </c>
    </row>
    <row r="933" spans="1:6" x14ac:dyDescent="0.25">
      <c r="A933" s="5" t="s">
        <v>1370</v>
      </c>
      <c r="B933" s="5" t="s">
        <v>1421</v>
      </c>
      <c r="C933" s="1">
        <v>1</v>
      </c>
      <c r="D933" s="1" t="s">
        <v>5</v>
      </c>
      <c r="E933" s="1" t="str">
        <f>"8719262007550"</f>
        <v>8719262007550</v>
      </c>
      <c r="F933" s="1">
        <v>2700</v>
      </c>
    </row>
    <row r="934" spans="1:6" x14ac:dyDescent="0.25">
      <c r="A934" s="5" t="s">
        <v>1370</v>
      </c>
      <c r="B934" s="5" t="s">
        <v>1422</v>
      </c>
      <c r="C934" s="1">
        <v>1</v>
      </c>
      <c r="D934" s="1" t="s">
        <v>5</v>
      </c>
      <c r="E934" s="1" t="str">
        <f>"0600753456590"</f>
        <v>0600753456590</v>
      </c>
      <c r="F934" s="1">
        <v>2700</v>
      </c>
    </row>
    <row r="935" spans="1:6" x14ac:dyDescent="0.25">
      <c r="A935" s="5" t="s">
        <v>1370</v>
      </c>
      <c r="B935" s="5" t="s">
        <v>1423</v>
      </c>
      <c r="C935" s="1">
        <v>2</v>
      </c>
      <c r="D935" s="1" t="s">
        <v>5</v>
      </c>
      <c r="E935" s="1" t="str">
        <f>"8719262005112"</f>
        <v>8719262005112</v>
      </c>
      <c r="F935" s="1">
        <v>3300</v>
      </c>
    </row>
    <row r="936" spans="1:6" x14ac:dyDescent="0.25">
      <c r="A936" s="5" t="s">
        <v>1370</v>
      </c>
      <c r="B936" s="5" t="s">
        <v>1424</v>
      </c>
      <c r="C936" s="1">
        <v>1</v>
      </c>
      <c r="D936" s="1" t="s">
        <v>5</v>
      </c>
      <c r="E936" s="1" t="str">
        <f>"8718469536924"</f>
        <v>8718469536924</v>
      </c>
      <c r="F936" s="1">
        <v>1300</v>
      </c>
    </row>
    <row r="937" spans="1:6" x14ac:dyDescent="0.25">
      <c r="A937" s="5" t="s">
        <v>1370</v>
      </c>
      <c r="B937" s="5" t="s">
        <v>1425</v>
      </c>
      <c r="C937" s="1">
        <v>2</v>
      </c>
      <c r="D937" s="1" t="s">
        <v>5</v>
      </c>
      <c r="E937" s="1" t="str">
        <f>"8719262003248"</f>
        <v>8719262003248</v>
      </c>
      <c r="F937" s="1">
        <v>3300</v>
      </c>
    </row>
    <row r="938" spans="1:6" x14ac:dyDescent="0.25">
      <c r="A938" s="5" t="s">
        <v>1370</v>
      </c>
      <c r="B938" s="5" t="s">
        <v>1426</v>
      </c>
      <c r="C938" s="1">
        <v>1</v>
      </c>
      <c r="D938" s="1" t="s">
        <v>5</v>
      </c>
      <c r="E938" s="1" t="str">
        <f>"0600753784259"</f>
        <v>0600753784259</v>
      </c>
      <c r="F938" s="1">
        <v>3300</v>
      </c>
    </row>
    <row r="939" spans="1:6" x14ac:dyDescent="0.25">
      <c r="A939" s="5" t="s">
        <v>1370</v>
      </c>
      <c r="B939" s="5" t="s">
        <v>1427</v>
      </c>
      <c r="C939" s="1">
        <v>1</v>
      </c>
      <c r="D939" s="1" t="s">
        <v>5</v>
      </c>
      <c r="E939" s="1" t="str">
        <f>"8718469540228"</f>
        <v>8718469540228</v>
      </c>
      <c r="F939" s="1">
        <v>2700</v>
      </c>
    </row>
    <row r="940" spans="1:6" x14ac:dyDescent="0.25">
      <c r="A940" s="5" t="s">
        <v>1370</v>
      </c>
      <c r="B940" s="5" t="s">
        <v>1428</v>
      </c>
      <c r="C940" s="1">
        <v>2</v>
      </c>
      <c r="D940" s="1" t="s">
        <v>5</v>
      </c>
      <c r="E940" s="1" t="str">
        <f>"8718469540709"</f>
        <v>8718469540709</v>
      </c>
      <c r="F940" s="1">
        <v>3300</v>
      </c>
    </row>
    <row r="941" spans="1:6" x14ac:dyDescent="0.25">
      <c r="A941" s="5" t="s">
        <v>1370</v>
      </c>
      <c r="B941" s="5" t="s">
        <v>1429</v>
      </c>
      <c r="C941" s="1">
        <v>1</v>
      </c>
      <c r="D941" s="1" t="s">
        <v>5</v>
      </c>
      <c r="E941" s="1" t="str">
        <f>"8718469539345"</f>
        <v>8718469539345</v>
      </c>
      <c r="F941" s="1">
        <v>2700</v>
      </c>
    </row>
    <row r="942" spans="1:6" x14ac:dyDescent="0.25">
      <c r="A942" s="5" t="s">
        <v>1370</v>
      </c>
      <c r="B942" s="5" t="s">
        <v>1430</v>
      </c>
      <c r="C942" s="1">
        <v>1</v>
      </c>
      <c r="D942" s="1" t="s">
        <v>5</v>
      </c>
      <c r="E942" s="1" t="str">
        <f>"0600753696583"</f>
        <v>0600753696583</v>
      </c>
      <c r="F942" s="1">
        <v>2700</v>
      </c>
    </row>
    <row r="943" spans="1:6" x14ac:dyDescent="0.25">
      <c r="A943" s="5" t="s">
        <v>1370</v>
      </c>
      <c r="B943" s="5" t="s">
        <v>1431</v>
      </c>
      <c r="C943" s="1">
        <v>2</v>
      </c>
      <c r="D943" s="1" t="s">
        <v>5</v>
      </c>
      <c r="E943" s="1" t="str">
        <f>"8719262003224"</f>
        <v>8719262003224</v>
      </c>
      <c r="F943" s="1">
        <v>3300</v>
      </c>
    </row>
    <row r="944" spans="1:6" x14ac:dyDescent="0.25">
      <c r="A944" s="5" t="s">
        <v>1370</v>
      </c>
      <c r="B944" s="5" t="s">
        <v>1432</v>
      </c>
      <c r="C944" s="1">
        <v>2</v>
      </c>
      <c r="D944" s="1" t="s">
        <v>5</v>
      </c>
      <c r="E944" s="1" t="str">
        <f>"8718469540716"</f>
        <v>8718469540716</v>
      </c>
      <c r="F944" s="1">
        <v>3300</v>
      </c>
    </row>
    <row r="945" spans="1:6" x14ac:dyDescent="0.25">
      <c r="A945" s="5" t="s">
        <v>1370</v>
      </c>
      <c r="B945" s="5" t="s">
        <v>1433</v>
      </c>
      <c r="C945" s="1">
        <v>1</v>
      </c>
      <c r="D945" s="1" t="s">
        <v>5</v>
      </c>
      <c r="E945" s="1" t="str">
        <f>"8718469539628"</f>
        <v>8718469539628</v>
      </c>
      <c r="F945" s="1">
        <v>2700</v>
      </c>
    </row>
    <row r="946" spans="1:6" x14ac:dyDescent="0.25">
      <c r="A946" s="5" t="s">
        <v>1370</v>
      </c>
      <c r="B946" s="5" t="s">
        <v>1434</v>
      </c>
      <c r="C946" s="1">
        <v>1</v>
      </c>
      <c r="D946" s="1" t="s">
        <v>5</v>
      </c>
      <c r="E946" s="1" t="str">
        <f>"8718469536870"</f>
        <v>8718469536870</v>
      </c>
      <c r="F946" s="1">
        <v>2400</v>
      </c>
    </row>
    <row r="947" spans="1:6" x14ac:dyDescent="0.25">
      <c r="A947" s="5" t="s">
        <v>1370</v>
      </c>
      <c r="B947" s="5" t="s">
        <v>1435</v>
      </c>
      <c r="C947" s="1">
        <v>2</v>
      </c>
      <c r="D947" s="1" t="s">
        <v>5</v>
      </c>
      <c r="E947" s="1" t="str">
        <f>"8719262005211"</f>
        <v>8719262005211</v>
      </c>
      <c r="F947" s="1">
        <v>3300</v>
      </c>
    </row>
    <row r="948" spans="1:6" x14ac:dyDescent="0.25">
      <c r="A948" s="5" t="s">
        <v>1370</v>
      </c>
      <c r="B948" s="5" t="s">
        <v>1436</v>
      </c>
      <c r="C948" s="1">
        <v>2</v>
      </c>
      <c r="D948" s="1" t="s">
        <v>5</v>
      </c>
      <c r="E948" s="1" t="str">
        <f>"8719262004764"</f>
        <v>8719262004764</v>
      </c>
      <c r="F948" s="1">
        <v>3300</v>
      </c>
    </row>
    <row r="949" spans="1:6" x14ac:dyDescent="0.25">
      <c r="A949" s="5" t="s">
        <v>1370</v>
      </c>
      <c r="B949" s="5" t="s">
        <v>1437</v>
      </c>
      <c r="C949" s="1">
        <v>1</v>
      </c>
      <c r="D949" s="1" t="s">
        <v>5</v>
      </c>
      <c r="E949" s="1" t="str">
        <f>"8719262001046"</f>
        <v>8719262001046</v>
      </c>
      <c r="F949" s="1">
        <v>2900</v>
      </c>
    </row>
    <row r="950" spans="1:6" x14ac:dyDescent="0.25">
      <c r="A950" s="5" t="s">
        <v>1370</v>
      </c>
      <c r="B950" s="5" t="s">
        <v>1438</v>
      </c>
      <c r="C950" s="1">
        <v>1</v>
      </c>
      <c r="D950" s="1" t="s">
        <v>5</v>
      </c>
      <c r="E950" s="1" t="str">
        <f>"8719262006836"</f>
        <v>8719262006836</v>
      </c>
      <c r="F950" s="1">
        <v>2900</v>
      </c>
    </row>
    <row r="951" spans="1:6" x14ac:dyDescent="0.25">
      <c r="A951" s="5" t="s">
        <v>1370</v>
      </c>
      <c r="B951" s="5" t="s">
        <v>1439</v>
      </c>
      <c r="C951" s="1">
        <v>1</v>
      </c>
      <c r="D951" s="1" t="s">
        <v>5</v>
      </c>
      <c r="E951" s="1" t="str">
        <f>"8719262004009"</f>
        <v>8719262004009</v>
      </c>
      <c r="F951" s="1">
        <v>2700</v>
      </c>
    </row>
    <row r="952" spans="1:6" x14ac:dyDescent="0.25">
      <c r="A952" s="5" t="s">
        <v>1370</v>
      </c>
      <c r="B952" s="5" t="s">
        <v>1440</v>
      </c>
      <c r="C952" s="1">
        <v>1</v>
      </c>
      <c r="D952" s="1" t="s">
        <v>5</v>
      </c>
      <c r="E952" s="1" t="str">
        <f>"8719262005556"</f>
        <v>8719262005556</v>
      </c>
      <c r="F952" s="1">
        <v>2700</v>
      </c>
    </row>
    <row r="953" spans="1:6" x14ac:dyDescent="0.25">
      <c r="A953" s="5" t="s">
        <v>1370</v>
      </c>
      <c r="B953" s="5" t="s">
        <v>1441</v>
      </c>
      <c r="C953" s="1">
        <v>2</v>
      </c>
      <c r="D953" s="1" t="s">
        <v>5</v>
      </c>
      <c r="E953" s="1" t="str">
        <f>"8719262000209"</f>
        <v>8719262000209</v>
      </c>
      <c r="F953" s="1">
        <v>2900</v>
      </c>
    </row>
    <row r="954" spans="1:6" x14ac:dyDescent="0.25">
      <c r="A954" s="5" t="s">
        <v>1370</v>
      </c>
      <c r="B954" s="5" t="s">
        <v>1442</v>
      </c>
      <c r="C954" s="1">
        <v>1</v>
      </c>
      <c r="D954" s="1" t="s">
        <v>5</v>
      </c>
      <c r="E954" s="1" t="str">
        <f>"8719262003828"</f>
        <v>8719262003828</v>
      </c>
      <c r="F954" s="1">
        <v>2700</v>
      </c>
    </row>
    <row r="955" spans="1:6" x14ac:dyDescent="0.25">
      <c r="A955" s="5" t="s">
        <v>1370</v>
      </c>
      <c r="B955" s="5" t="s">
        <v>1443</v>
      </c>
      <c r="C955" s="1">
        <v>1</v>
      </c>
      <c r="D955" s="1" t="s">
        <v>5</v>
      </c>
      <c r="E955" s="1" t="str">
        <f>"8719262002258"</f>
        <v>8719262002258</v>
      </c>
      <c r="F955" s="1">
        <v>2700</v>
      </c>
    </row>
    <row r="956" spans="1:6" x14ac:dyDescent="0.25">
      <c r="A956" s="5" t="s">
        <v>1370</v>
      </c>
      <c r="B956" s="5" t="s">
        <v>1444</v>
      </c>
      <c r="C956" s="1">
        <v>1</v>
      </c>
      <c r="D956" s="1" t="s">
        <v>5</v>
      </c>
      <c r="E956" s="1" t="str">
        <f>"8713748982874"</f>
        <v>8713748982874</v>
      </c>
      <c r="F956" s="1">
        <v>2700</v>
      </c>
    </row>
    <row r="957" spans="1:6" x14ac:dyDescent="0.25">
      <c r="A957" s="5" t="s">
        <v>1370</v>
      </c>
      <c r="B957" s="5" t="s">
        <v>1445</v>
      </c>
      <c r="C957" s="1">
        <v>1</v>
      </c>
      <c r="D957" s="1" t="s">
        <v>5</v>
      </c>
      <c r="E957" s="1" t="str">
        <f>"8719262002111"</f>
        <v>8719262002111</v>
      </c>
      <c r="F957" s="1">
        <v>2900</v>
      </c>
    </row>
    <row r="958" spans="1:6" x14ac:dyDescent="0.25">
      <c r="A958" s="5" t="s">
        <v>1370</v>
      </c>
      <c r="B958" s="5" t="s">
        <v>1446</v>
      </c>
      <c r="C958" s="1">
        <v>2</v>
      </c>
      <c r="D958" s="1" t="s">
        <v>5</v>
      </c>
      <c r="E958" s="1" t="str">
        <f>"8718469539673"</f>
        <v>8718469539673</v>
      </c>
      <c r="F958" s="1">
        <v>3300</v>
      </c>
    </row>
    <row r="959" spans="1:6" x14ac:dyDescent="0.25">
      <c r="A959" s="5" t="s">
        <v>1370</v>
      </c>
      <c r="B959" s="5" t="s">
        <v>1447</v>
      </c>
      <c r="C959" s="1">
        <v>2</v>
      </c>
      <c r="D959" s="1" t="s">
        <v>5</v>
      </c>
      <c r="E959" s="1" t="str">
        <f>"8719262007093"</f>
        <v>8719262007093</v>
      </c>
      <c r="F959" s="1">
        <v>3300</v>
      </c>
    </row>
    <row r="960" spans="1:6" x14ac:dyDescent="0.25">
      <c r="A960" s="5" t="s">
        <v>1370</v>
      </c>
      <c r="B960" s="5" t="s">
        <v>1448</v>
      </c>
      <c r="C960" s="1">
        <v>2</v>
      </c>
      <c r="D960" s="1" t="s">
        <v>5</v>
      </c>
      <c r="E960" s="1" t="str">
        <f>"8719262007109"</f>
        <v>8719262007109</v>
      </c>
      <c r="F960" s="1">
        <v>3300</v>
      </c>
    </row>
    <row r="961" spans="1:6" x14ac:dyDescent="0.25">
      <c r="A961" s="5" t="s">
        <v>1370</v>
      </c>
      <c r="B961" s="5" t="s">
        <v>1449</v>
      </c>
      <c r="C961" s="1">
        <v>2</v>
      </c>
      <c r="D961" s="1" t="s">
        <v>5</v>
      </c>
      <c r="E961" s="1" t="str">
        <f>"8718469540334"</f>
        <v>8718469540334</v>
      </c>
      <c r="F961" s="1">
        <v>3300</v>
      </c>
    </row>
    <row r="962" spans="1:6" x14ac:dyDescent="0.25">
      <c r="A962" s="5" t="s">
        <v>1370</v>
      </c>
      <c r="B962" s="5" t="s">
        <v>1450</v>
      </c>
      <c r="C962" s="1">
        <v>2</v>
      </c>
      <c r="D962" s="1" t="s">
        <v>5</v>
      </c>
      <c r="E962" s="1" t="str">
        <f>"8718469536665"</f>
        <v>8718469536665</v>
      </c>
      <c r="F962" s="1">
        <v>2900</v>
      </c>
    </row>
    <row r="963" spans="1:6" x14ac:dyDescent="0.25">
      <c r="A963" s="5" t="s">
        <v>1370</v>
      </c>
      <c r="B963" s="5" t="s">
        <v>1451</v>
      </c>
      <c r="C963" s="1">
        <v>1</v>
      </c>
      <c r="D963" s="1" t="s">
        <v>5</v>
      </c>
      <c r="E963" s="1" t="str">
        <f>"8719262002470"</f>
        <v>8719262002470</v>
      </c>
      <c r="F963" s="1">
        <v>2900</v>
      </c>
    </row>
    <row r="964" spans="1:6" x14ac:dyDescent="0.25">
      <c r="A964" s="5" t="s">
        <v>1370</v>
      </c>
      <c r="B964" s="5" t="s">
        <v>1452</v>
      </c>
      <c r="C964" s="1">
        <v>1</v>
      </c>
      <c r="D964" s="1" t="s">
        <v>5</v>
      </c>
      <c r="E964" s="1" t="str">
        <f>"8718469540754"</f>
        <v>8718469540754</v>
      </c>
      <c r="F964" s="1">
        <v>2900</v>
      </c>
    </row>
    <row r="965" spans="1:6" x14ac:dyDescent="0.25">
      <c r="A965" s="5" t="s">
        <v>1370</v>
      </c>
      <c r="B965" s="5" t="s">
        <v>1453</v>
      </c>
      <c r="C965" s="1">
        <v>1</v>
      </c>
      <c r="D965" s="1" t="s">
        <v>5</v>
      </c>
      <c r="E965" s="1" t="str">
        <f>"8719262003033"</f>
        <v>8719262003033</v>
      </c>
      <c r="F965" s="1">
        <v>2700</v>
      </c>
    </row>
    <row r="966" spans="1:6" x14ac:dyDescent="0.25">
      <c r="A966" s="5" t="s">
        <v>1370</v>
      </c>
      <c r="B966" s="5" t="s">
        <v>1454</v>
      </c>
      <c r="C966" s="1">
        <v>1</v>
      </c>
      <c r="D966" s="1" t="s">
        <v>5</v>
      </c>
      <c r="E966" s="1" t="str">
        <f>"8718469537273"</f>
        <v>8718469537273</v>
      </c>
      <c r="F966" s="1">
        <v>2400</v>
      </c>
    </row>
    <row r="967" spans="1:6" x14ac:dyDescent="0.25">
      <c r="A967" s="5" t="s">
        <v>1370</v>
      </c>
      <c r="B967" s="5" t="s">
        <v>1455</v>
      </c>
      <c r="C967" s="1">
        <v>1</v>
      </c>
      <c r="D967" s="1" t="s">
        <v>5</v>
      </c>
      <c r="E967" s="1" t="str">
        <f>"0600753602751"</f>
        <v>0600753602751</v>
      </c>
      <c r="F967" s="1">
        <v>2900</v>
      </c>
    </row>
    <row r="968" spans="1:6" x14ac:dyDescent="0.25">
      <c r="A968" s="5" t="s">
        <v>1370</v>
      </c>
      <c r="B968" s="5" t="s">
        <v>1456</v>
      </c>
      <c r="C968" s="1">
        <v>2</v>
      </c>
      <c r="D968" s="1" t="s">
        <v>5</v>
      </c>
      <c r="E968" s="1" t="str">
        <f>"8719262000315"</f>
        <v>8719262000315</v>
      </c>
      <c r="F968" s="1">
        <v>3300</v>
      </c>
    </row>
    <row r="969" spans="1:6" x14ac:dyDescent="0.25">
      <c r="A969" s="5" t="s">
        <v>1370</v>
      </c>
      <c r="B969" s="5" t="s">
        <v>1457</v>
      </c>
      <c r="C969" s="1">
        <v>1</v>
      </c>
      <c r="D969" s="1" t="s">
        <v>5</v>
      </c>
      <c r="E969" s="1" t="str">
        <f>"8719262008106"</f>
        <v>8719262008106</v>
      </c>
      <c r="F969" s="1">
        <v>2700</v>
      </c>
    </row>
    <row r="970" spans="1:6" x14ac:dyDescent="0.25">
      <c r="A970" s="5" t="s">
        <v>1370</v>
      </c>
      <c r="B970" s="5" t="s">
        <v>1458</v>
      </c>
      <c r="C970" s="1">
        <v>1</v>
      </c>
      <c r="D970" s="1" t="s">
        <v>5</v>
      </c>
      <c r="E970" s="1" t="str">
        <f>"8719262005891"</f>
        <v>8719262005891</v>
      </c>
      <c r="F970" s="1">
        <v>2700</v>
      </c>
    </row>
    <row r="971" spans="1:6" x14ac:dyDescent="0.25">
      <c r="A971" s="5" t="s">
        <v>1370</v>
      </c>
      <c r="B971" s="5" t="s">
        <v>1459</v>
      </c>
      <c r="C971" s="1">
        <v>1</v>
      </c>
      <c r="D971" s="1" t="s">
        <v>5</v>
      </c>
      <c r="E971" s="1" t="str">
        <f>"8719262000650"</f>
        <v>8719262000650</v>
      </c>
      <c r="F971" s="1">
        <v>2700</v>
      </c>
    </row>
    <row r="972" spans="1:6" x14ac:dyDescent="0.25">
      <c r="A972" s="5" t="s">
        <v>1370</v>
      </c>
      <c r="B972" s="5" t="s">
        <v>1460</v>
      </c>
      <c r="C972" s="1">
        <v>2</v>
      </c>
      <c r="D972" s="1" t="s">
        <v>5</v>
      </c>
      <c r="E972" s="1" t="str">
        <f>"8719262001732"</f>
        <v>8719262001732</v>
      </c>
      <c r="F972" s="1">
        <v>3100</v>
      </c>
    </row>
    <row r="973" spans="1:6" x14ac:dyDescent="0.25">
      <c r="A973" s="5" t="s">
        <v>1370</v>
      </c>
      <c r="B973" s="5" t="s">
        <v>1461</v>
      </c>
      <c r="C973" s="1">
        <v>2</v>
      </c>
      <c r="D973" s="1" t="s">
        <v>5</v>
      </c>
      <c r="E973" s="1" t="str">
        <f>"8718469539635"</f>
        <v>8718469539635</v>
      </c>
      <c r="F973" s="1">
        <v>3300</v>
      </c>
    </row>
    <row r="974" spans="1:6" x14ac:dyDescent="0.25">
      <c r="A974" s="5" t="s">
        <v>1370</v>
      </c>
      <c r="B974" s="5" t="s">
        <v>1462</v>
      </c>
      <c r="C974" s="1">
        <v>2</v>
      </c>
      <c r="D974" s="1" t="s">
        <v>5</v>
      </c>
      <c r="E974" s="1" t="str">
        <f>"8718469539642"</f>
        <v>8718469539642</v>
      </c>
      <c r="F974" s="1">
        <v>3300</v>
      </c>
    </row>
    <row r="975" spans="1:6" x14ac:dyDescent="0.25">
      <c r="A975" s="5" t="s">
        <v>1370</v>
      </c>
      <c r="B975" s="5" t="s">
        <v>1463</v>
      </c>
      <c r="C975" s="1">
        <v>1</v>
      </c>
      <c r="D975" s="1" t="s">
        <v>5</v>
      </c>
      <c r="E975" s="1" t="str">
        <f>"8719262002944"</f>
        <v>8719262002944</v>
      </c>
      <c r="F975" s="1">
        <v>2700</v>
      </c>
    </row>
    <row r="976" spans="1:6" x14ac:dyDescent="0.25">
      <c r="A976" s="5" t="s">
        <v>1370</v>
      </c>
      <c r="B976" s="5" t="s">
        <v>1464</v>
      </c>
      <c r="C976" s="1">
        <v>1</v>
      </c>
      <c r="D976" s="1" t="s">
        <v>5</v>
      </c>
      <c r="E976" s="1" t="str">
        <f>"8718469540952"</f>
        <v>8718469540952</v>
      </c>
      <c r="F976" s="1">
        <v>2700</v>
      </c>
    </row>
    <row r="977" spans="1:6" x14ac:dyDescent="0.25">
      <c r="A977" s="5" t="s">
        <v>1370</v>
      </c>
      <c r="B977" s="5" t="s">
        <v>1465</v>
      </c>
      <c r="C977" s="1">
        <v>2</v>
      </c>
      <c r="D977" s="1" t="s">
        <v>5</v>
      </c>
      <c r="E977" s="1" t="str">
        <f>"8718469536962"</f>
        <v>8718469536962</v>
      </c>
      <c r="F977" s="1">
        <v>1600</v>
      </c>
    </row>
    <row r="978" spans="1:6" x14ac:dyDescent="0.25">
      <c r="A978" s="5" t="s">
        <v>1370</v>
      </c>
      <c r="B978" s="5" t="s">
        <v>1466</v>
      </c>
      <c r="C978" s="1">
        <v>2</v>
      </c>
      <c r="D978" s="1" t="s">
        <v>5</v>
      </c>
      <c r="E978" s="1" t="str">
        <f>"8719262006348"</f>
        <v>8719262006348</v>
      </c>
      <c r="F978" s="1">
        <v>3300</v>
      </c>
    </row>
    <row r="979" spans="1:6" x14ac:dyDescent="0.25">
      <c r="A979" s="5" t="s">
        <v>1370</v>
      </c>
      <c r="B979" s="5" t="s">
        <v>1467</v>
      </c>
      <c r="C979" s="1">
        <v>1</v>
      </c>
      <c r="D979" s="1" t="s">
        <v>5</v>
      </c>
      <c r="E979" s="1" t="str">
        <f>"8718469535033"</f>
        <v>8718469535033</v>
      </c>
      <c r="F979" s="1">
        <v>1300</v>
      </c>
    </row>
    <row r="980" spans="1:6" x14ac:dyDescent="0.25">
      <c r="A980" s="5" t="s">
        <v>1370</v>
      </c>
      <c r="B980" s="5" t="s">
        <v>1468</v>
      </c>
      <c r="C980" s="1">
        <v>2</v>
      </c>
      <c r="D980" s="1" t="s">
        <v>5</v>
      </c>
      <c r="E980" s="1" t="str">
        <f>"8718469537280"</f>
        <v>8718469537280</v>
      </c>
      <c r="F980" s="1">
        <v>2900</v>
      </c>
    </row>
    <row r="981" spans="1:6" x14ac:dyDescent="0.25">
      <c r="A981" s="5" t="s">
        <v>1370</v>
      </c>
      <c r="B981" s="5" t="s">
        <v>1469</v>
      </c>
      <c r="C981" s="1">
        <v>1</v>
      </c>
      <c r="D981" s="1" t="s">
        <v>5</v>
      </c>
      <c r="E981" s="1" t="str">
        <f>"8718469537013"</f>
        <v>8718469537013</v>
      </c>
      <c r="F981" s="1">
        <v>2700</v>
      </c>
    </row>
    <row r="982" spans="1:6" x14ac:dyDescent="0.25">
      <c r="A982" s="5" t="s">
        <v>1370</v>
      </c>
      <c r="B982" s="5" t="s">
        <v>1470</v>
      </c>
      <c r="C982" s="1">
        <v>1</v>
      </c>
      <c r="D982" s="1" t="s">
        <v>5</v>
      </c>
      <c r="E982" s="1" t="str">
        <f>"8718469537006"</f>
        <v>8718469537006</v>
      </c>
      <c r="F982" s="1">
        <v>2700</v>
      </c>
    </row>
    <row r="983" spans="1:6" x14ac:dyDescent="0.25">
      <c r="A983" s="5" t="s">
        <v>1370</v>
      </c>
      <c r="B983" s="5" t="s">
        <v>1471</v>
      </c>
      <c r="C983" s="1">
        <v>1</v>
      </c>
      <c r="D983" s="1" t="s">
        <v>5</v>
      </c>
      <c r="E983" s="1" t="str">
        <f>"8719262002517"</f>
        <v>8719262002517</v>
      </c>
      <c r="F983" s="1">
        <v>2700</v>
      </c>
    </row>
    <row r="984" spans="1:6" x14ac:dyDescent="0.25">
      <c r="A984" s="5" t="s">
        <v>1370</v>
      </c>
      <c r="B984" s="5" t="s">
        <v>1472</v>
      </c>
      <c r="C984" s="1">
        <v>2</v>
      </c>
      <c r="D984" s="1" t="s">
        <v>5</v>
      </c>
      <c r="E984" s="1" t="str">
        <f>"8719262002807"</f>
        <v>8719262002807</v>
      </c>
      <c r="F984" s="1">
        <v>3300</v>
      </c>
    </row>
    <row r="985" spans="1:6" x14ac:dyDescent="0.25">
      <c r="A985" s="5" t="s">
        <v>1370</v>
      </c>
      <c r="B985" s="5" t="s">
        <v>1473</v>
      </c>
      <c r="C985" s="1">
        <v>2</v>
      </c>
      <c r="D985" s="1" t="s">
        <v>5</v>
      </c>
      <c r="E985" s="1" t="str">
        <f>"8718469538058"</f>
        <v>8718469538058</v>
      </c>
      <c r="F985" s="1">
        <v>3300</v>
      </c>
    </row>
    <row r="986" spans="1:6" x14ac:dyDescent="0.25">
      <c r="A986" s="5" t="s">
        <v>1370</v>
      </c>
      <c r="B986" s="5" t="s">
        <v>1474</v>
      </c>
      <c r="C986" s="1">
        <v>2</v>
      </c>
      <c r="D986" s="1" t="s">
        <v>5</v>
      </c>
      <c r="E986" s="1" t="str">
        <f>"8719262005464"</f>
        <v>8719262005464</v>
      </c>
      <c r="F986" s="1">
        <v>3300</v>
      </c>
    </row>
    <row r="987" spans="1:6" x14ac:dyDescent="0.25">
      <c r="A987" s="5" t="s">
        <v>1370</v>
      </c>
      <c r="B987" s="5" t="s">
        <v>1475</v>
      </c>
      <c r="C987" s="1">
        <v>2</v>
      </c>
      <c r="D987" s="1" t="s">
        <v>5</v>
      </c>
      <c r="E987" s="1" t="str">
        <f>"8719262002746"</f>
        <v>8719262002746</v>
      </c>
      <c r="F987" s="1">
        <v>3300</v>
      </c>
    </row>
    <row r="988" spans="1:6" x14ac:dyDescent="0.25">
      <c r="A988" s="5" t="s">
        <v>1370</v>
      </c>
      <c r="B988" s="5" t="s">
        <v>1476</v>
      </c>
      <c r="C988" s="1">
        <v>1</v>
      </c>
      <c r="D988" s="1" t="s">
        <v>5</v>
      </c>
      <c r="E988" s="1" t="str">
        <f>"8713748980863"</f>
        <v>8713748980863</v>
      </c>
      <c r="F988" s="1">
        <v>2400</v>
      </c>
    </row>
    <row r="989" spans="1:6" x14ac:dyDescent="0.25">
      <c r="A989" s="5" t="s">
        <v>1370</v>
      </c>
      <c r="B989" s="5" t="s">
        <v>1477</v>
      </c>
      <c r="C989" s="1">
        <v>2</v>
      </c>
      <c r="D989" s="1" t="s">
        <v>5</v>
      </c>
      <c r="E989" s="1" t="str">
        <f>"8719262005938"</f>
        <v>8719262005938</v>
      </c>
      <c r="F989" s="1">
        <v>3400</v>
      </c>
    </row>
    <row r="990" spans="1:6" x14ac:dyDescent="0.25">
      <c r="A990" s="5" t="s">
        <v>1370</v>
      </c>
      <c r="B990" s="5" t="s">
        <v>1478</v>
      </c>
      <c r="C990" s="1">
        <v>2</v>
      </c>
      <c r="D990" s="1" t="s">
        <v>5</v>
      </c>
      <c r="E990" s="1" t="str">
        <f>"8719262002791"</f>
        <v>8719262002791</v>
      </c>
      <c r="F990" s="1">
        <v>3300</v>
      </c>
    </row>
    <row r="991" spans="1:6" x14ac:dyDescent="0.25">
      <c r="A991" s="5" t="s">
        <v>1370</v>
      </c>
      <c r="B991" s="5" t="s">
        <v>1479</v>
      </c>
      <c r="C991" s="1">
        <v>2</v>
      </c>
      <c r="D991" s="1" t="s">
        <v>5</v>
      </c>
      <c r="E991" s="1" t="str">
        <f>"8719262000896"</f>
        <v>8719262000896</v>
      </c>
      <c r="F991" s="1">
        <v>3300</v>
      </c>
    </row>
    <row r="992" spans="1:6" x14ac:dyDescent="0.25">
      <c r="A992" s="5" t="s">
        <v>1370</v>
      </c>
      <c r="B992" s="5" t="s">
        <v>1480</v>
      </c>
      <c r="C992" s="1">
        <v>1</v>
      </c>
      <c r="D992" s="1" t="s">
        <v>5</v>
      </c>
      <c r="E992" s="1" t="str">
        <f>"8718469536986"</f>
        <v>8718469536986</v>
      </c>
      <c r="F992" s="1">
        <v>2700</v>
      </c>
    </row>
    <row r="993" spans="1:6" x14ac:dyDescent="0.25">
      <c r="A993" s="5" t="s">
        <v>1370</v>
      </c>
      <c r="B993" s="5" t="s">
        <v>1481</v>
      </c>
      <c r="C993" s="1">
        <v>2</v>
      </c>
      <c r="D993" s="1" t="s">
        <v>5</v>
      </c>
      <c r="E993" s="1" t="str">
        <f>"8719262000353"</f>
        <v>8719262000353</v>
      </c>
      <c r="F993" s="1">
        <v>3300</v>
      </c>
    </row>
    <row r="994" spans="1:6" x14ac:dyDescent="0.25">
      <c r="A994" s="5" t="s">
        <v>1370</v>
      </c>
      <c r="B994" s="5" t="s">
        <v>1482</v>
      </c>
      <c r="C994" s="1">
        <v>2</v>
      </c>
      <c r="D994" s="1" t="s">
        <v>5</v>
      </c>
      <c r="E994" s="1" t="str">
        <f>"8719262002753"</f>
        <v>8719262002753</v>
      </c>
      <c r="F994" s="1">
        <v>3300</v>
      </c>
    </row>
    <row r="995" spans="1:6" x14ac:dyDescent="0.25">
      <c r="A995" s="5" t="s">
        <v>1370</v>
      </c>
      <c r="B995" s="5" t="s">
        <v>1483</v>
      </c>
      <c r="C995" s="1">
        <v>2</v>
      </c>
      <c r="D995" s="1" t="s">
        <v>5</v>
      </c>
      <c r="E995" s="1" t="str">
        <f>"8719262003859"</f>
        <v>8719262003859</v>
      </c>
      <c r="F995" s="1">
        <v>3300</v>
      </c>
    </row>
    <row r="996" spans="1:6" x14ac:dyDescent="0.25">
      <c r="A996" s="5" t="s">
        <v>1370</v>
      </c>
      <c r="B996" s="5" t="s">
        <v>1484</v>
      </c>
      <c r="C996" s="1">
        <v>1</v>
      </c>
      <c r="D996" s="1" t="s">
        <v>5</v>
      </c>
      <c r="E996" s="1" t="str">
        <f>"8719262003354"</f>
        <v>8719262003354</v>
      </c>
      <c r="F996" s="1">
        <v>2700</v>
      </c>
    </row>
    <row r="997" spans="1:6" x14ac:dyDescent="0.25">
      <c r="A997" s="5" t="s">
        <v>1370</v>
      </c>
      <c r="B997" s="5" t="s">
        <v>1485</v>
      </c>
      <c r="C997" s="1">
        <v>2</v>
      </c>
      <c r="D997" s="1" t="s">
        <v>5</v>
      </c>
      <c r="E997" s="1" t="str">
        <f>"4059251197119"</f>
        <v>4059251197119</v>
      </c>
      <c r="F997" s="1">
        <v>3300</v>
      </c>
    </row>
    <row r="998" spans="1:6" x14ac:dyDescent="0.25">
      <c r="A998" s="5" t="s">
        <v>1370</v>
      </c>
      <c r="B998" s="5" t="s">
        <v>1486</v>
      </c>
      <c r="C998" s="1">
        <v>2</v>
      </c>
      <c r="D998" s="1" t="s">
        <v>5</v>
      </c>
      <c r="E998" s="1" t="str">
        <f>"0600753696569"</f>
        <v>0600753696569</v>
      </c>
      <c r="F998" s="1">
        <v>3300</v>
      </c>
    </row>
    <row r="999" spans="1:6" x14ac:dyDescent="0.25">
      <c r="A999" s="5" t="s">
        <v>1370</v>
      </c>
      <c r="B999" s="5" t="s">
        <v>1487</v>
      </c>
      <c r="C999" s="1">
        <v>1</v>
      </c>
      <c r="D999" s="1" t="s">
        <v>5</v>
      </c>
      <c r="E999" s="1" t="str">
        <f>"8718469535156"</f>
        <v>8718469535156</v>
      </c>
      <c r="F999" s="1">
        <v>2400</v>
      </c>
    </row>
    <row r="1000" spans="1:6" x14ac:dyDescent="0.25">
      <c r="A1000" s="5" t="s">
        <v>1370</v>
      </c>
      <c r="B1000" s="5" t="s">
        <v>1488</v>
      </c>
      <c r="C1000" s="1">
        <v>2</v>
      </c>
      <c r="D1000" s="1" t="s">
        <v>5</v>
      </c>
      <c r="E1000" s="1" t="str">
        <f>"8718469540136"</f>
        <v>8718469540136</v>
      </c>
      <c r="F1000" s="1">
        <v>3300</v>
      </c>
    </row>
    <row r="1001" spans="1:6" x14ac:dyDescent="0.25">
      <c r="A1001" s="5" t="s">
        <v>1370</v>
      </c>
      <c r="B1001" s="5" t="s">
        <v>1489</v>
      </c>
      <c r="C1001" s="1">
        <v>2</v>
      </c>
      <c r="D1001" s="1" t="s">
        <v>5</v>
      </c>
      <c r="E1001" s="1" t="str">
        <f>"8719262002760"</f>
        <v>8719262002760</v>
      </c>
      <c r="F1001" s="1">
        <v>3300</v>
      </c>
    </row>
    <row r="1002" spans="1:6" x14ac:dyDescent="0.25">
      <c r="A1002" s="5" t="s">
        <v>1370</v>
      </c>
      <c r="B1002" s="5" t="s">
        <v>1490</v>
      </c>
      <c r="C1002" s="1">
        <v>2</v>
      </c>
      <c r="D1002" s="1" t="s">
        <v>5</v>
      </c>
      <c r="E1002" s="1" t="str">
        <f>"8719262006065"</f>
        <v>8719262006065</v>
      </c>
      <c r="F1002" s="1">
        <v>3300</v>
      </c>
    </row>
    <row r="1003" spans="1:6" x14ac:dyDescent="0.25">
      <c r="A1003" s="5" t="s">
        <v>1370</v>
      </c>
      <c r="B1003" s="5" t="s">
        <v>1491</v>
      </c>
      <c r="C1003" s="1">
        <v>2</v>
      </c>
      <c r="D1003" s="1" t="s">
        <v>5</v>
      </c>
      <c r="E1003" s="1" t="str">
        <f>"8718469531783"</f>
        <v>8718469531783</v>
      </c>
      <c r="F1003" s="1">
        <v>2900</v>
      </c>
    </row>
    <row r="1004" spans="1:6" x14ac:dyDescent="0.25">
      <c r="A1004" s="5" t="s">
        <v>1370</v>
      </c>
      <c r="B1004" s="5" t="s">
        <v>1492</v>
      </c>
      <c r="C1004" s="1">
        <v>1</v>
      </c>
      <c r="D1004" s="1" t="s">
        <v>5</v>
      </c>
      <c r="E1004" s="1" t="str">
        <f>"8719262003200"</f>
        <v>8719262003200</v>
      </c>
      <c r="F1004" s="1">
        <v>2700</v>
      </c>
    </row>
    <row r="1005" spans="1:6" x14ac:dyDescent="0.25">
      <c r="A1005" s="5" t="s">
        <v>1370</v>
      </c>
      <c r="B1005" s="5" t="s">
        <v>1493</v>
      </c>
      <c r="C1005" s="1">
        <v>1</v>
      </c>
      <c r="D1005" s="1" t="s">
        <v>5</v>
      </c>
      <c r="E1005" s="1" t="str">
        <f>"8718469537372"</f>
        <v>8718469537372</v>
      </c>
      <c r="F1005" s="1">
        <v>1600</v>
      </c>
    </row>
    <row r="1006" spans="1:6" x14ac:dyDescent="0.25">
      <c r="A1006" s="5" t="s">
        <v>1370</v>
      </c>
      <c r="B1006" s="5" t="s">
        <v>1494</v>
      </c>
      <c r="C1006" s="1">
        <v>2</v>
      </c>
      <c r="D1006" s="1" t="s">
        <v>5</v>
      </c>
      <c r="E1006" s="1" t="str">
        <f>"8719262000544"</f>
        <v>8719262000544</v>
      </c>
      <c r="F1006" s="1">
        <v>3300</v>
      </c>
    </row>
    <row r="1007" spans="1:6" x14ac:dyDescent="0.25">
      <c r="A1007" s="5" t="s">
        <v>1370</v>
      </c>
      <c r="B1007" s="5" t="s">
        <v>1495</v>
      </c>
      <c r="C1007" s="1">
        <v>2</v>
      </c>
      <c r="D1007" s="1" t="s">
        <v>5</v>
      </c>
      <c r="E1007" s="1" t="str">
        <f>"8719262003781"</f>
        <v>8719262003781</v>
      </c>
      <c r="F1007" s="1">
        <v>3300</v>
      </c>
    </row>
    <row r="1008" spans="1:6" x14ac:dyDescent="0.25">
      <c r="A1008" s="5" t="s">
        <v>1370</v>
      </c>
      <c r="B1008" s="5" t="s">
        <v>1496</v>
      </c>
      <c r="C1008" s="1">
        <v>1</v>
      </c>
      <c r="D1008" s="1" t="s">
        <v>5</v>
      </c>
      <c r="E1008" s="1" t="str">
        <f>"8718469540860"</f>
        <v>8718469540860</v>
      </c>
      <c r="F1008" s="1">
        <v>2700</v>
      </c>
    </row>
    <row r="1009" spans="1:6" x14ac:dyDescent="0.25">
      <c r="A1009" s="5" t="s">
        <v>1370</v>
      </c>
      <c r="B1009" s="5" t="s">
        <v>1497</v>
      </c>
      <c r="C1009" s="1">
        <v>1</v>
      </c>
      <c r="D1009" s="1" t="s">
        <v>5</v>
      </c>
      <c r="E1009" s="1" t="str">
        <f>"8719262005952"</f>
        <v>8719262005952</v>
      </c>
      <c r="F1009" s="1">
        <v>2900</v>
      </c>
    </row>
    <row r="1010" spans="1:6" x14ac:dyDescent="0.25">
      <c r="A1010" s="5" t="s">
        <v>1370</v>
      </c>
      <c r="B1010" s="5" t="s">
        <v>1498</v>
      </c>
      <c r="C1010" s="1">
        <v>1</v>
      </c>
      <c r="D1010" s="1" t="s">
        <v>5</v>
      </c>
      <c r="E1010" s="1" t="str">
        <f>"8719262002104"</f>
        <v>8719262002104</v>
      </c>
      <c r="F1010" s="1">
        <v>2700</v>
      </c>
    </row>
    <row r="1011" spans="1:6" x14ac:dyDescent="0.25">
      <c r="A1011" s="5" t="s">
        <v>1370</v>
      </c>
      <c r="B1011" s="5" t="s">
        <v>1499</v>
      </c>
      <c r="C1011" s="1">
        <v>1</v>
      </c>
      <c r="D1011" s="1" t="s">
        <v>5</v>
      </c>
      <c r="E1011" s="1" t="str">
        <f>"8719262003361"</f>
        <v>8719262003361</v>
      </c>
      <c r="F1011" s="1">
        <v>2700</v>
      </c>
    </row>
    <row r="1012" spans="1:6" x14ac:dyDescent="0.25">
      <c r="A1012" s="5" t="s">
        <v>1370</v>
      </c>
      <c r="B1012" s="5" t="s">
        <v>1500</v>
      </c>
      <c r="C1012" s="1">
        <v>2</v>
      </c>
      <c r="D1012" s="1" t="s">
        <v>5</v>
      </c>
      <c r="E1012" s="1" t="str">
        <f>"8719262005792"</f>
        <v>8719262005792</v>
      </c>
      <c r="F1012" s="1">
        <v>3300</v>
      </c>
    </row>
    <row r="1013" spans="1:6" x14ac:dyDescent="0.25">
      <c r="A1013" s="5" t="s">
        <v>1370</v>
      </c>
      <c r="B1013" s="5" t="s">
        <v>1501</v>
      </c>
      <c r="C1013" s="1">
        <v>2</v>
      </c>
      <c r="D1013" s="1" t="s">
        <v>5</v>
      </c>
      <c r="E1013" s="1" t="str">
        <f>"8719262000889"</f>
        <v>8719262000889</v>
      </c>
      <c r="F1013" s="1">
        <v>3300</v>
      </c>
    </row>
    <row r="1014" spans="1:6" x14ac:dyDescent="0.25">
      <c r="A1014" s="5" t="s">
        <v>1370</v>
      </c>
      <c r="B1014" s="5" t="s">
        <v>1502</v>
      </c>
      <c r="C1014" s="1">
        <v>2</v>
      </c>
      <c r="D1014" s="1" t="s">
        <v>5</v>
      </c>
      <c r="E1014" s="1" t="str">
        <f>"0600753554180"</f>
        <v>0600753554180</v>
      </c>
      <c r="F1014" s="1">
        <v>3300</v>
      </c>
    </row>
    <row r="1015" spans="1:6" x14ac:dyDescent="0.25">
      <c r="A1015" s="5" t="s">
        <v>1370</v>
      </c>
      <c r="B1015" s="5" t="s">
        <v>1503</v>
      </c>
      <c r="C1015" s="1">
        <v>1</v>
      </c>
      <c r="D1015" s="1" t="s">
        <v>5</v>
      </c>
      <c r="E1015" s="1" t="str">
        <f>"8713748980382"</f>
        <v>8713748980382</v>
      </c>
      <c r="F1015" s="1">
        <v>2400</v>
      </c>
    </row>
    <row r="1016" spans="1:6" x14ac:dyDescent="0.25">
      <c r="A1016" s="5" t="s">
        <v>1370</v>
      </c>
      <c r="B1016" s="5" t="s">
        <v>1504</v>
      </c>
      <c r="C1016" s="1">
        <v>2</v>
      </c>
      <c r="D1016" s="1" t="s">
        <v>5</v>
      </c>
      <c r="E1016" s="1" t="str">
        <f>"8719262001268"</f>
        <v>8719262001268</v>
      </c>
      <c r="F1016" s="1">
        <v>3300</v>
      </c>
    </row>
    <row r="1017" spans="1:6" x14ac:dyDescent="0.25">
      <c r="A1017" s="5" t="s">
        <v>1370</v>
      </c>
      <c r="B1017" s="5" t="s">
        <v>1505</v>
      </c>
      <c r="C1017" s="1">
        <v>2</v>
      </c>
      <c r="D1017" s="1" t="s">
        <v>5</v>
      </c>
      <c r="E1017" s="1" t="str">
        <f>"8718469540891"</f>
        <v>8718469540891</v>
      </c>
      <c r="F1017" s="1">
        <v>3300</v>
      </c>
    </row>
    <row r="1018" spans="1:6" x14ac:dyDescent="0.25">
      <c r="A1018" s="5" t="s">
        <v>1370</v>
      </c>
      <c r="B1018" s="5" t="s">
        <v>1506</v>
      </c>
      <c r="C1018" s="1">
        <v>1</v>
      </c>
      <c r="D1018" s="1" t="s">
        <v>5</v>
      </c>
      <c r="E1018" s="1" t="str">
        <f>"8719262000124"</f>
        <v>8719262000124</v>
      </c>
      <c r="F1018" s="1">
        <v>2700</v>
      </c>
    </row>
    <row r="1019" spans="1:6" x14ac:dyDescent="0.25">
      <c r="A1019" s="5" t="s">
        <v>1370</v>
      </c>
      <c r="B1019" s="5" t="s">
        <v>1507</v>
      </c>
      <c r="C1019" s="1">
        <v>1</v>
      </c>
      <c r="D1019" s="1" t="s">
        <v>5</v>
      </c>
      <c r="E1019" s="1" t="str">
        <f>"8719262002289"</f>
        <v>8719262002289</v>
      </c>
      <c r="F1019" s="1">
        <v>2700</v>
      </c>
    </row>
    <row r="1020" spans="1:6" x14ac:dyDescent="0.25">
      <c r="A1020" s="5" t="s">
        <v>1370</v>
      </c>
      <c r="B1020" s="5" t="s">
        <v>1508</v>
      </c>
      <c r="C1020" s="1">
        <v>1</v>
      </c>
      <c r="D1020" s="1" t="s">
        <v>5</v>
      </c>
      <c r="E1020" s="1" t="str">
        <f>"8718469538249"</f>
        <v>8718469538249</v>
      </c>
      <c r="F1020" s="1">
        <v>1600</v>
      </c>
    </row>
    <row r="1021" spans="1:6" x14ac:dyDescent="0.25">
      <c r="A1021" s="5" t="s">
        <v>1370</v>
      </c>
      <c r="B1021" s="5" t="s">
        <v>1509</v>
      </c>
      <c r="C1021" s="1">
        <v>2</v>
      </c>
      <c r="D1021" s="1" t="s">
        <v>5</v>
      </c>
      <c r="E1021" s="1" t="str">
        <f>"8719262000629"</f>
        <v>8719262000629</v>
      </c>
      <c r="F1021" s="1">
        <v>3300</v>
      </c>
    </row>
    <row r="1022" spans="1:6" x14ac:dyDescent="0.25">
      <c r="A1022" s="5" t="s">
        <v>1370</v>
      </c>
      <c r="B1022" s="5" t="s">
        <v>1510</v>
      </c>
      <c r="C1022" s="1">
        <v>2</v>
      </c>
      <c r="D1022" s="1" t="s">
        <v>5</v>
      </c>
      <c r="E1022" s="1" t="str">
        <f>"8719262003880"</f>
        <v>8719262003880</v>
      </c>
      <c r="F1022" s="1">
        <v>3300</v>
      </c>
    </row>
    <row r="1023" spans="1:6" x14ac:dyDescent="0.25">
      <c r="A1023" s="5" t="s">
        <v>1370</v>
      </c>
      <c r="B1023" s="5" t="s">
        <v>1511</v>
      </c>
      <c r="C1023" s="1">
        <v>1</v>
      </c>
      <c r="D1023" s="1" t="s">
        <v>5</v>
      </c>
      <c r="E1023" s="1" t="str">
        <f>"8718469539888"</f>
        <v>8718469539888</v>
      </c>
      <c r="F1023" s="1">
        <v>2900</v>
      </c>
    </row>
    <row r="1024" spans="1:6" x14ac:dyDescent="0.25">
      <c r="A1024" s="5" t="s">
        <v>1370</v>
      </c>
      <c r="B1024" s="5" t="s">
        <v>1512</v>
      </c>
      <c r="C1024" s="1">
        <v>1</v>
      </c>
      <c r="D1024" s="1" t="s">
        <v>5</v>
      </c>
      <c r="E1024" s="1" t="str">
        <f>"8719262005969"</f>
        <v>8719262005969</v>
      </c>
      <c r="F1024" s="1">
        <v>2700</v>
      </c>
    </row>
    <row r="1025" spans="1:6" x14ac:dyDescent="0.25">
      <c r="A1025" s="5" t="s">
        <v>1370</v>
      </c>
      <c r="B1025" s="5" t="s">
        <v>1513</v>
      </c>
      <c r="C1025" s="1">
        <v>1</v>
      </c>
      <c r="D1025" s="1" t="s">
        <v>5</v>
      </c>
      <c r="E1025" s="1" t="str">
        <f>"8718469537037"</f>
        <v>8718469537037</v>
      </c>
      <c r="F1025" s="1">
        <v>2700</v>
      </c>
    </row>
    <row r="1026" spans="1:6" x14ac:dyDescent="0.25">
      <c r="A1026" s="5" t="s">
        <v>1370</v>
      </c>
      <c r="B1026" s="5" t="s">
        <v>1514</v>
      </c>
      <c r="C1026" s="1">
        <v>2</v>
      </c>
      <c r="D1026" s="1" t="s">
        <v>5</v>
      </c>
      <c r="E1026" s="1" t="str">
        <f>"8719262007024"</f>
        <v>8719262007024</v>
      </c>
      <c r="F1026" s="1">
        <v>3300</v>
      </c>
    </row>
    <row r="1027" spans="1:6" x14ac:dyDescent="0.25">
      <c r="A1027" s="5" t="s">
        <v>1370</v>
      </c>
      <c r="B1027" s="5" t="s">
        <v>1515</v>
      </c>
      <c r="C1027" s="1">
        <v>2</v>
      </c>
      <c r="D1027" s="1" t="s">
        <v>5</v>
      </c>
      <c r="E1027" s="1" t="str">
        <f>"8719262001107"</f>
        <v>8719262001107</v>
      </c>
      <c r="F1027" s="1">
        <v>3300</v>
      </c>
    </row>
    <row r="1028" spans="1:6" x14ac:dyDescent="0.25">
      <c r="A1028" s="5" t="s">
        <v>1370</v>
      </c>
      <c r="B1028" s="5" t="s">
        <v>1516</v>
      </c>
      <c r="C1028" s="1">
        <v>1</v>
      </c>
      <c r="D1028" s="1" t="s">
        <v>5</v>
      </c>
      <c r="E1028" s="1" t="str">
        <f>"0600753421024"</f>
        <v>0600753421024</v>
      </c>
      <c r="F1028" s="1">
        <v>2600</v>
      </c>
    </row>
    <row r="1029" spans="1:6" x14ac:dyDescent="0.25">
      <c r="A1029" s="5" t="s">
        <v>1370</v>
      </c>
      <c r="B1029" s="5" t="s">
        <v>1517</v>
      </c>
      <c r="C1029" s="1">
        <v>2</v>
      </c>
      <c r="D1029" s="1" t="s">
        <v>5</v>
      </c>
      <c r="E1029" s="1" t="str">
        <f>"8719262005501"</f>
        <v>8719262005501</v>
      </c>
      <c r="F1029" s="1">
        <v>3400</v>
      </c>
    </row>
    <row r="1030" spans="1:6" x14ac:dyDescent="0.25">
      <c r="A1030" s="5" t="s">
        <v>1370</v>
      </c>
      <c r="B1030" s="5" t="s">
        <v>1518</v>
      </c>
      <c r="C1030" s="1">
        <v>1</v>
      </c>
      <c r="D1030" s="1" t="s">
        <v>5</v>
      </c>
      <c r="E1030" s="1" t="str">
        <f>"8719262000223"</f>
        <v>8719262000223</v>
      </c>
      <c r="F1030" s="1">
        <v>2700</v>
      </c>
    </row>
    <row r="1031" spans="1:6" x14ac:dyDescent="0.25">
      <c r="A1031" s="5" t="s">
        <v>1370</v>
      </c>
      <c r="B1031" s="5" t="s">
        <v>1519</v>
      </c>
      <c r="C1031" s="1">
        <v>1</v>
      </c>
      <c r="D1031" s="1" t="s">
        <v>5</v>
      </c>
      <c r="E1031" s="1" t="str">
        <f>"8719262005815"</f>
        <v>8719262005815</v>
      </c>
      <c r="F1031" s="1">
        <v>2700</v>
      </c>
    </row>
    <row r="1032" spans="1:6" x14ac:dyDescent="0.25">
      <c r="A1032" s="5" t="s">
        <v>1370</v>
      </c>
      <c r="B1032" s="5" t="s">
        <v>1520</v>
      </c>
      <c r="C1032" s="1">
        <v>1</v>
      </c>
      <c r="D1032" s="1" t="s">
        <v>5</v>
      </c>
      <c r="E1032" s="1" t="str">
        <f>"8713748982966"</f>
        <v>8713748982966</v>
      </c>
      <c r="F1032" s="1">
        <v>2400</v>
      </c>
    </row>
    <row r="1033" spans="1:6" x14ac:dyDescent="0.25">
      <c r="A1033" s="5" t="s">
        <v>1370</v>
      </c>
      <c r="B1033" s="5" t="s">
        <v>1521</v>
      </c>
      <c r="C1033" s="1">
        <v>2</v>
      </c>
      <c r="D1033" s="1" t="s">
        <v>5</v>
      </c>
      <c r="E1033" s="1" t="str">
        <f>"8719262002692"</f>
        <v>8719262002692</v>
      </c>
      <c r="F1033" s="1">
        <v>3300</v>
      </c>
    </row>
    <row r="1034" spans="1:6" x14ac:dyDescent="0.25">
      <c r="A1034" s="5" t="s">
        <v>1370</v>
      </c>
      <c r="B1034" s="5" t="s">
        <v>1522</v>
      </c>
      <c r="C1034" s="1">
        <v>2</v>
      </c>
      <c r="D1034" s="1" t="s">
        <v>5</v>
      </c>
      <c r="E1034" s="1" t="str">
        <f>"8718469539123"</f>
        <v>8718469539123</v>
      </c>
      <c r="F1034" s="1">
        <v>3300</v>
      </c>
    </row>
    <row r="1035" spans="1:6" x14ac:dyDescent="0.25">
      <c r="A1035" s="5" t="s">
        <v>1370</v>
      </c>
      <c r="B1035" s="5" t="s">
        <v>1523</v>
      </c>
      <c r="C1035" s="1">
        <v>2</v>
      </c>
      <c r="D1035" s="1" t="s">
        <v>5</v>
      </c>
      <c r="E1035" s="1" t="str">
        <f>"8719262002593"</f>
        <v>8719262002593</v>
      </c>
      <c r="F1035" s="1">
        <v>3300</v>
      </c>
    </row>
    <row r="1036" spans="1:6" x14ac:dyDescent="0.25">
      <c r="A1036" s="5" t="s">
        <v>1370</v>
      </c>
      <c r="B1036" s="5" t="s">
        <v>1524</v>
      </c>
      <c r="C1036" s="1">
        <v>1</v>
      </c>
      <c r="D1036" s="1" t="s">
        <v>5</v>
      </c>
      <c r="E1036" s="1" t="str">
        <f>"8718469540181"</f>
        <v>8718469540181</v>
      </c>
      <c r="F1036" s="1">
        <v>2900</v>
      </c>
    </row>
    <row r="1037" spans="1:6" x14ac:dyDescent="0.25">
      <c r="A1037" s="5" t="s">
        <v>1370</v>
      </c>
      <c r="B1037" s="5" t="s">
        <v>1525</v>
      </c>
      <c r="C1037" s="1">
        <v>2</v>
      </c>
      <c r="D1037" s="1" t="s">
        <v>5</v>
      </c>
      <c r="E1037" s="1" t="str">
        <f>"8719262001091"</f>
        <v>8719262001091</v>
      </c>
      <c r="F1037" s="1">
        <v>3300</v>
      </c>
    </row>
    <row r="1038" spans="1:6" x14ac:dyDescent="0.25">
      <c r="A1038" s="5" t="s">
        <v>1370</v>
      </c>
      <c r="B1038" s="5" t="s">
        <v>1526</v>
      </c>
      <c r="C1038" s="1">
        <v>2</v>
      </c>
      <c r="D1038" s="1" t="s">
        <v>5</v>
      </c>
      <c r="E1038" s="1" t="str">
        <f>"8719262001701"</f>
        <v>8719262001701</v>
      </c>
      <c r="F1038" s="1">
        <v>3300</v>
      </c>
    </row>
    <row r="1039" spans="1:6" x14ac:dyDescent="0.25">
      <c r="A1039" s="5" t="s">
        <v>1370</v>
      </c>
      <c r="B1039" s="5" t="s">
        <v>1527</v>
      </c>
      <c r="C1039" s="1">
        <v>2</v>
      </c>
      <c r="D1039" s="1" t="s">
        <v>5</v>
      </c>
      <c r="E1039" s="1" t="str">
        <f>"8719262005495"</f>
        <v>8719262005495</v>
      </c>
      <c r="F1039" s="1">
        <v>3600</v>
      </c>
    </row>
    <row r="1040" spans="1:6" x14ac:dyDescent="0.25">
      <c r="A1040" s="5" t="s">
        <v>1370</v>
      </c>
      <c r="B1040" s="5" t="s">
        <v>1528</v>
      </c>
      <c r="C1040" s="1">
        <v>2</v>
      </c>
      <c r="D1040" s="1" t="s">
        <v>5</v>
      </c>
      <c r="E1040" s="1" t="str">
        <f>"8719262002135"</f>
        <v>8719262002135</v>
      </c>
      <c r="F1040" s="1">
        <v>3300</v>
      </c>
    </row>
    <row r="1041" spans="1:6" x14ac:dyDescent="0.25">
      <c r="A1041" s="5" t="s">
        <v>1370</v>
      </c>
      <c r="B1041" s="5" t="s">
        <v>1529</v>
      </c>
      <c r="C1041" s="1">
        <v>1</v>
      </c>
      <c r="D1041" s="1" t="s">
        <v>5</v>
      </c>
      <c r="E1041" s="1" t="str">
        <f>"8719262005310"</f>
        <v>8719262005310</v>
      </c>
      <c r="F1041" s="1">
        <v>2900</v>
      </c>
    </row>
    <row r="1042" spans="1:6" x14ac:dyDescent="0.25">
      <c r="A1042" s="5" t="s">
        <v>1370</v>
      </c>
      <c r="B1042" s="5" t="s">
        <v>1530</v>
      </c>
      <c r="C1042" s="1">
        <v>1</v>
      </c>
      <c r="D1042" s="1" t="s">
        <v>5</v>
      </c>
      <c r="E1042" s="1" t="str">
        <f>"8718469540358"</f>
        <v>8718469540358</v>
      </c>
      <c r="F1042" s="1">
        <v>2900</v>
      </c>
    </row>
    <row r="1043" spans="1:6" x14ac:dyDescent="0.25">
      <c r="A1043" s="5" t="s">
        <v>1370</v>
      </c>
      <c r="B1043" s="5" t="s">
        <v>1531</v>
      </c>
      <c r="C1043" s="1">
        <v>2</v>
      </c>
      <c r="D1043" s="1" t="s">
        <v>5</v>
      </c>
      <c r="E1043" s="1" t="str">
        <f>"8719262003378"</f>
        <v>8719262003378</v>
      </c>
      <c r="F1043" s="1">
        <v>3300</v>
      </c>
    </row>
    <row r="1044" spans="1:6" x14ac:dyDescent="0.25">
      <c r="A1044" s="5" t="s">
        <v>1370</v>
      </c>
      <c r="B1044" s="5" t="s">
        <v>1532</v>
      </c>
      <c r="C1044" s="1">
        <v>2</v>
      </c>
      <c r="D1044" s="1" t="s">
        <v>5</v>
      </c>
      <c r="E1044" s="1" t="str">
        <f>"8719262002128"</f>
        <v>8719262002128</v>
      </c>
      <c r="F1044" s="1">
        <v>3400</v>
      </c>
    </row>
    <row r="1045" spans="1:6" x14ac:dyDescent="0.25">
      <c r="A1045" s="5" t="s">
        <v>1370</v>
      </c>
      <c r="B1045" s="5" t="s">
        <v>1533</v>
      </c>
      <c r="C1045" s="1">
        <v>2</v>
      </c>
      <c r="D1045" s="1" t="s">
        <v>5</v>
      </c>
      <c r="E1045" s="1" t="str">
        <f>"8719262005532"</f>
        <v>8719262005532</v>
      </c>
      <c r="F1045" s="1">
        <v>3300</v>
      </c>
    </row>
    <row r="1046" spans="1:6" x14ac:dyDescent="0.25">
      <c r="A1046" s="5" t="s">
        <v>1370</v>
      </c>
      <c r="B1046" s="5" t="s">
        <v>1534</v>
      </c>
      <c r="C1046" s="1">
        <v>2</v>
      </c>
      <c r="D1046" s="1" t="s">
        <v>5</v>
      </c>
      <c r="E1046" s="1" t="str">
        <f>"8718469537938"</f>
        <v>8718469537938</v>
      </c>
      <c r="F1046" s="1">
        <v>2900</v>
      </c>
    </row>
    <row r="1047" spans="1:6" x14ac:dyDescent="0.25">
      <c r="A1047" s="5" t="s">
        <v>1370</v>
      </c>
      <c r="B1047" s="5" t="s">
        <v>1535</v>
      </c>
      <c r="C1047" s="1">
        <v>1</v>
      </c>
      <c r="D1047" s="1" t="s">
        <v>5</v>
      </c>
      <c r="E1047" s="1" t="str">
        <f>"8719262002432"</f>
        <v>8719262002432</v>
      </c>
      <c r="F1047" s="1">
        <v>2700</v>
      </c>
    </row>
    <row r="1048" spans="1:6" x14ac:dyDescent="0.25">
      <c r="A1048" s="5" t="s">
        <v>1370</v>
      </c>
      <c r="B1048" s="5" t="s">
        <v>1536</v>
      </c>
      <c r="C1048" s="1">
        <v>2</v>
      </c>
      <c r="D1048" s="1" t="s">
        <v>5</v>
      </c>
      <c r="E1048" s="1" t="str">
        <f>"8719262000308"</f>
        <v>8719262000308</v>
      </c>
      <c r="F1048" s="1">
        <v>3300</v>
      </c>
    </row>
    <row r="1049" spans="1:6" x14ac:dyDescent="0.25">
      <c r="A1049" s="5" t="s">
        <v>1370</v>
      </c>
      <c r="B1049" s="5" t="s">
        <v>1537</v>
      </c>
      <c r="C1049" s="1">
        <v>2</v>
      </c>
      <c r="D1049" s="1" t="s">
        <v>5</v>
      </c>
      <c r="E1049" s="1" t="str">
        <f>"8719262000339"</f>
        <v>8719262000339</v>
      </c>
      <c r="F1049" s="1">
        <v>3300</v>
      </c>
    </row>
    <row r="1050" spans="1:6" x14ac:dyDescent="0.25">
      <c r="A1050" s="5" t="s">
        <v>1370</v>
      </c>
      <c r="B1050" s="5" t="s">
        <v>1538</v>
      </c>
      <c r="C1050" s="1">
        <v>2</v>
      </c>
      <c r="D1050" s="1" t="s">
        <v>5</v>
      </c>
      <c r="E1050" s="1" t="str">
        <f>"8719262002708"</f>
        <v>8719262002708</v>
      </c>
      <c r="F1050" s="1">
        <v>3300</v>
      </c>
    </row>
    <row r="1051" spans="1:6" x14ac:dyDescent="0.25">
      <c r="A1051" s="5" t="s">
        <v>1370</v>
      </c>
      <c r="B1051" s="5" t="s">
        <v>1539</v>
      </c>
      <c r="C1051" s="1">
        <v>2</v>
      </c>
      <c r="D1051" s="1" t="s">
        <v>5</v>
      </c>
      <c r="E1051" s="1" t="str">
        <f>"8719262005983"</f>
        <v>8719262005983</v>
      </c>
      <c r="F1051" s="1">
        <v>3300</v>
      </c>
    </row>
    <row r="1052" spans="1:6" x14ac:dyDescent="0.25">
      <c r="A1052" s="5" t="s">
        <v>1370</v>
      </c>
      <c r="B1052" s="5" t="s">
        <v>1540</v>
      </c>
      <c r="C1052" s="1">
        <v>1</v>
      </c>
      <c r="D1052" s="1" t="s">
        <v>5</v>
      </c>
      <c r="E1052" s="1" t="str">
        <f>"8718469530373"</f>
        <v>8718469530373</v>
      </c>
      <c r="F1052" s="1">
        <v>2400</v>
      </c>
    </row>
    <row r="1053" spans="1:6" x14ac:dyDescent="0.25">
      <c r="A1053" s="5" t="s">
        <v>1370</v>
      </c>
      <c r="B1053" s="5" t="s">
        <v>1541</v>
      </c>
      <c r="C1053" s="1">
        <v>2</v>
      </c>
      <c r="D1053" s="1" t="s">
        <v>5</v>
      </c>
      <c r="E1053" s="1" t="str">
        <f>"8718469537969"</f>
        <v>8718469537969</v>
      </c>
      <c r="F1053" s="1">
        <v>3300</v>
      </c>
    </row>
    <row r="1054" spans="1:6" x14ac:dyDescent="0.25">
      <c r="A1054" s="5" t="s">
        <v>1370</v>
      </c>
      <c r="B1054" s="5" t="s">
        <v>1542</v>
      </c>
      <c r="C1054" s="1">
        <v>2</v>
      </c>
      <c r="D1054" s="1" t="s">
        <v>5</v>
      </c>
      <c r="E1054" s="1" t="str">
        <f>"8719262006904"</f>
        <v>8719262006904</v>
      </c>
      <c r="F1054" s="1">
        <v>3300</v>
      </c>
    </row>
    <row r="1055" spans="1:6" x14ac:dyDescent="0.25">
      <c r="A1055" s="5" t="s">
        <v>1370</v>
      </c>
      <c r="B1055" s="5" t="s">
        <v>1543</v>
      </c>
      <c r="C1055" s="1">
        <v>2</v>
      </c>
      <c r="D1055" s="1" t="s">
        <v>5</v>
      </c>
      <c r="E1055" s="1" t="str">
        <f>"8719262007178"</f>
        <v>8719262007178</v>
      </c>
      <c r="F1055" s="1">
        <v>3400</v>
      </c>
    </row>
    <row r="1056" spans="1:6" x14ac:dyDescent="0.25">
      <c r="A1056" s="5" t="s">
        <v>1370</v>
      </c>
      <c r="B1056" s="5" t="s">
        <v>1544</v>
      </c>
      <c r="C1056" s="1">
        <v>2</v>
      </c>
      <c r="D1056" s="1" t="s">
        <v>5</v>
      </c>
      <c r="E1056" s="1" t="str">
        <f>"8719262001084"</f>
        <v>8719262001084</v>
      </c>
      <c r="F1056" s="1">
        <v>3600</v>
      </c>
    </row>
    <row r="1057" spans="1:6" x14ac:dyDescent="0.25">
      <c r="A1057" s="5" t="s">
        <v>1370</v>
      </c>
      <c r="B1057" s="5" t="s">
        <v>1545</v>
      </c>
      <c r="C1057" s="1">
        <v>2</v>
      </c>
      <c r="D1057" s="1" t="s">
        <v>5</v>
      </c>
      <c r="E1057" s="1" t="str">
        <f>"8719262008175"</f>
        <v>8719262008175</v>
      </c>
      <c r="F1057" s="1">
        <v>3400</v>
      </c>
    </row>
    <row r="1058" spans="1:6" x14ac:dyDescent="0.25">
      <c r="A1058" s="5" t="s">
        <v>1370</v>
      </c>
      <c r="B1058" s="5" t="s">
        <v>1546</v>
      </c>
      <c r="C1058" s="1">
        <v>2</v>
      </c>
      <c r="D1058" s="1" t="s">
        <v>5</v>
      </c>
      <c r="E1058" s="1" t="str">
        <f>"8719262006898"</f>
        <v>8719262006898</v>
      </c>
      <c r="F1058" s="1">
        <v>3400</v>
      </c>
    </row>
    <row r="1059" spans="1:6" x14ac:dyDescent="0.25">
      <c r="A1059" s="5" t="s">
        <v>1370</v>
      </c>
      <c r="B1059" s="5" t="s">
        <v>1547</v>
      </c>
      <c r="C1059" s="1">
        <v>1</v>
      </c>
      <c r="D1059" s="1" t="s">
        <v>5</v>
      </c>
      <c r="E1059" s="1" t="str">
        <f>"8718469537570"</f>
        <v>8718469537570</v>
      </c>
      <c r="F1059" s="1">
        <v>2700</v>
      </c>
    </row>
    <row r="1060" spans="1:6" x14ac:dyDescent="0.25">
      <c r="A1060" s="5" t="s">
        <v>1370</v>
      </c>
      <c r="B1060" s="5" t="s">
        <v>1548</v>
      </c>
      <c r="C1060" s="1">
        <v>2</v>
      </c>
      <c r="D1060" s="1" t="s">
        <v>5</v>
      </c>
      <c r="E1060" s="1" t="str">
        <f>"8719262005129"</f>
        <v>8719262005129</v>
      </c>
      <c r="F1060" s="1">
        <v>3300</v>
      </c>
    </row>
    <row r="1061" spans="1:6" x14ac:dyDescent="0.25">
      <c r="A1061" s="5" t="s">
        <v>1370</v>
      </c>
      <c r="B1061" s="5" t="s">
        <v>1549</v>
      </c>
      <c r="C1061" s="1">
        <v>2</v>
      </c>
      <c r="D1061" s="1" t="s">
        <v>5</v>
      </c>
      <c r="E1061" s="1" t="str">
        <f>"8718469532247"</f>
        <v>8718469532247</v>
      </c>
      <c r="F1061" s="1">
        <v>1600</v>
      </c>
    </row>
    <row r="1062" spans="1:6" x14ac:dyDescent="0.25">
      <c r="A1062" s="5" t="s">
        <v>1370</v>
      </c>
      <c r="B1062" s="5" t="s">
        <v>1550</v>
      </c>
      <c r="C1062" s="1">
        <v>2</v>
      </c>
      <c r="D1062" s="1" t="s">
        <v>5</v>
      </c>
      <c r="E1062" s="1" t="str">
        <f>"8718469533848"</f>
        <v>8718469533848</v>
      </c>
      <c r="F1062" s="1">
        <v>3300</v>
      </c>
    </row>
    <row r="1063" spans="1:6" x14ac:dyDescent="0.25">
      <c r="A1063" s="5" t="s">
        <v>1370</v>
      </c>
      <c r="B1063" s="5" t="s">
        <v>1551</v>
      </c>
      <c r="C1063" s="1">
        <v>1</v>
      </c>
      <c r="D1063" s="1" t="s">
        <v>5</v>
      </c>
      <c r="E1063" s="1" t="str">
        <f>"8713748980061"</f>
        <v>8713748980061</v>
      </c>
      <c r="F1063" s="1">
        <v>2400</v>
      </c>
    </row>
    <row r="1064" spans="1:6" x14ac:dyDescent="0.25">
      <c r="A1064" s="5" t="s">
        <v>1370</v>
      </c>
      <c r="B1064" s="5" t="s">
        <v>1552</v>
      </c>
      <c r="C1064" s="1">
        <v>1</v>
      </c>
      <c r="D1064" s="1" t="s">
        <v>5</v>
      </c>
      <c r="E1064" s="1" t="str">
        <f>"8718469539871"</f>
        <v>8718469539871</v>
      </c>
      <c r="F1064" s="1">
        <v>1600</v>
      </c>
    </row>
    <row r="1065" spans="1:6" x14ac:dyDescent="0.25">
      <c r="A1065" s="5" t="s">
        <v>1370</v>
      </c>
      <c r="B1065" s="5" t="s">
        <v>1553</v>
      </c>
      <c r="C1065" s="1">
        <v>2</v>
      </c>
      <c r="D1065" s="1" t="s">
        <v>5</v>
      </c>
      <c r="E1065" s="1" t="str">
        <f>"8719262004788"</f>
        <v>8719262004788</v>
      </c>
      <c r="F1065" s="1">
        <v>3300</v>
      </c>
    </row>
    <row r="1066" spans="1:6" x14ac:dyDescent="0.25">
      <c r="A1066" s="5" t="s">
        <v>1370</v>
      </c>
      <c r="B1066" s="5" t="s">
        <v>1554</v>
      </c>
      <c r="C1066" s="1">
        <v>2</v>
      </c>
      <c r="D1066" s="1" t="s">
        <v>5</v>
      </c>
      <c r="E1066" s="1" t="str">
        <f>"8719262002166"</f>
        <v>8719262002166</v>
      </c>
      <c r="F1066" s="1">
        <v>3300</v>
      </c>
    </row>
    <row r="1067" spans="1:6" x14ac:dyDescent="0.25">
      <c r="A1067" s="5" t="s">
        <v>1370</v>
      </c>
      <c r="B1067" s="5" t="s">
        <v>1555</v>
      </c>
      <c r="C1067" s="1">
        <v>2</v>
      </c>
      <c r="D1067" s="1" t="s">
        <v>5</v>
      </c>
      <c r="E1067" s="1" t="str">
        <f>"8719262001299"</f>
        <v>8719262001299</v>
      </c>
      <c r="F1067" s="1">
        <v>3300</v>
      </c>
    </row>
    <row r="1068" spans="1:6" x14ac:dyDescent="0.25">
      <c r="A1068" s="5" t="s">
        <v>1370</v>
      </c>
      <c r="B1068" s="5" t="s">
        <v>1556</v>
      </c>
      <c r="C1068" s="1">
        <v>2</v>
      </c>
      <c r="D1068" s="1" t="s">
        <v>5</v>
      </c>
      <c r="E1068" s="1" t="str">
        <f>"8718469536658"</f>
        <v>8718469536658</v>
      </c>
      <c r="F1068" s="1">
        <v>1600</v>
      </c>
    </row>
    <row r="1069" spans="1:6" x14ac:dyDescent="0.25">
      <c r="A1069" s="5" t="s">
        <v>1370</v>
      </c>
      <c r="B1069" s="5" t="s">
        <v>1557</v>
      </c>
      <c r="C1069" s="1">
        <v>2</v>
      </c>
      <c r="D1069" s="1" t="s">
        <v>5</v>
      </c>
      <c r="E1069" s="1" t="str">
        <f>"8719262003217"</f>
        <v>8719262003217</v>
      </c>
      <c r="F1069" s="1">
        <v>3300</v>
      </c>
    </row>
    <row r="1070" spans="1:6" x14ac:dyDescent="0.25">
      <c r="A1070" s="5" t="s">
        <v>1558</v>
      </c>
      <c r="B1070" s="5" t="s">
        <v>1559</v>
      </c>
      <c r="C1070" s="1">
        <v>1</v>
      </c>
      <c r="D1070" s="1" t="s">
        <v>5</v>
      </c>
      <c r="E1070" s="1" t="str">
        <f>"8718469536993"</f>
        <v>8718469536993</v>
      </c>
      <c r="F1070" s="1">
        <v>2700</v>
      </c>
    </row>
    <row r="1071" spans="1:6" x14ac:dyDescent="0.25">
      <c r="A1071" s="5" t="s">
        <v>1560</v>
      </c>
      <c r="B1071" s="5" t="s">
        <v>1561</v>
      </c>
      <c r="C1071" s="1">
        <v>1</v>
      </c>
      <c r="D1071" s="1" t="s">
        <v>5</v>
      </c>
      <c r="E1071" s="1" t="str">
        <f>"8718469538287"</f>
        <v>8718469538287</v>
      </c>
      <c r="F1071" s="1">
        <v>2400</v>
      </c>
    </row>
    <row r="1072" spans="1:6" x14ac:dyDescent="0.25">
      <c r="A1072" s="5" t="s">
        <v>1560</v>
      </c>
      <c r="B1072" s="5" t="s">
        <v>1562</v>
      </c>
      <c r="C1072" s="1">
        <v>1</v>
      </c>
      <c r="D1072" s="1" t="s">
        <v>5</v>
      </c>
      <c r="E1072" s="1" t="str">
        <f>"8718469539741"</f>
        <v>8718469539741</v>
      </c>
      <c r="F1072" s="1">
        <v>2400</v>
      </c>
    </row>
    <row r="1073" spans="1:6" x14ac:dyDescent="0.25">
      <c r="A1073" s="5" t="s">
        <v>1560</v>
      </c>
      <c r="B1073" s="5" t="s">
        <v>1563</v>
      </c>
      <c r="C1073" s="1">
        <v>1</v>
      </c>
      <c r="D1073" s="1" t="s">
        <v>5</v>
      </c>
      <c r="E1073" s="1" t="str">
        <f>"8718469533589"</f>
        <v>8718469533589</v>
      </c>
      <c r="F1073" s="1">
        <v>2400</v>
      </c>
    </row>
    <row r="1074" spans="1:6" x14ac:dyDescent="0.25">
      <c r="A1074" s="5" t="s">
        <v>1564</v>
      </c>
      <c r="B1074" s="5" t="s">
        <v>1565</v>
      </c>
      <c r="C1074" s="1">
        <v>1</v>
      </c>
      <c r="D1074" s="1" t="s">
        <v>5</v>
      </c>
      <c r="E1074" s="1" t="str">
        <f>"8718469539734"</f>
        <v>8718469539734</v>
      </c>
      <c r="F1074" s="1">
        <v>2400</v>
      </c>
    </row>
    <row r="1075" spans="1:6" x14ac:dyDescent="0.25">
      <c r="A1075" s="5" t="s">
        <v>1566</v>
      </c>
      <c r="B1075" s="5" t="s">
        <v>1567</v>
      </c>
      <c r="C1075" s="1">
        <v>1</v>
      </c>
      <c r="D1075" s="1" t="s">
        <v>5</v>
      </c>
      <c r="E1075" s="1" t="str">
        <f>"8719262005761"</f>
        <v>8719262005761</v>
      </c>
      <c r="F1075" s="1">
        <v>2400</v>
      </c>
    </row>
    <row r="1076" spans="1:6" x14ac:dyDescent="0.25">
      <c r="A1076" s="5" t="s">
        <v>1566</v>
      </c>
      <c r="B1076" s="5" t="s">
        <v>1568</v>
      </c>
      <c r="C1076" s="1">
        <v>1</v>
      </c>
      <c r="D1076" s="1" t="s">
        <v>5</v>
      </c>
      <c r="E1076" s="1" t="str">
        <f>"8719262003804"</f>
        <v>8719262003804</v>
      </c>
      <c r="F1076" s="1">
        <v>2400</v>
      </c>
    </row>
    <row r="1077" spans="1:6" x14ac:dyDescent="0.25">
      <c r="A1077" s="5" t="s">
        <v>1569</v>
      </c>
      <c r="B1077" s="5" t="s">
        <v>1570</v>
      </c>
      <c r="C1077" s="1">
        <v>1</v>
      </c>
      <c r="D1077" s="1" t="s">
        <v>5</v>
      </c>
      <c r="E1077" s="1" t="str">
        <f>"8719262004313"</f>
        <v>8719262004313</v>
      </c>
      <c r="F1077" s="1">
        <v>2400</v>
      </c>
    </row>
    <row r="1078" spans="1:6" x14ac:dyDescent="0.25">
      <c r="A1078" s="5" t="s">
        <v>1571</v>
      </c>
      <c r="B1078" s="5" t="s">
        <v>1572</v>
      </c>
      <c r="C1078" s="1">
        <v>1</v>
      </c>
      <c r="D1078" s="1" t="s">
        <v>5</v>
      </c>
      <c r="E1078" s="1" t="str">
        <f>"8718469537655"</f>
        <v>8718469537655</v>
      </c>
      <c r="F1078" s="1">
        <v>2000</v>
      </c>
    </row>
    <row r="1079" spans="1:6" x14ac:dyDescent="0.25">
      <c r="A1079" s="5" t="s">
        <v>1571</v>
      </c>
      <c r="B1079" s="5" t="s">
        <v>1573</v>
      </c>
      <c r="C1079" s="1">
        <v>1</v>
      </c>
      <c r="D1079" s="1" t="s">
        <v>5</v>
      </c>
      <c r="E1079" s="1" t="str">
        <f>"8718469535798"</f>
        <v>8718469535798</v>
      </c>
      <c r="F1079" s="1">
        <v>2400</v>
      </c>
    </row>
    <row r="1080" spans="1:6" x14ac:dyDescent="0.25">
      <c r="A1080" s="5" t="s">
        <v>1571</v>
      </c>
      <c r="B1080" s="5" t="s">
        <v>1574</v>
      </c>
      <c r="C1080" s="1">
        <v>2</v>
      </c>
      <c r="D1080" s="1" t="s">
        <v>5</v>
      </c>
      <c r="E1080" s="1" t="str">
        <f>"8719262002067"</f>
        <v>8719262002067</v>
      </c>
      <c r="F1080" s="1">
        <v>2900</v>
      </c>
    </row>
    <row r="1081" spans="1:6" x14ac:dyDescent="0.25">
      <c r="A1081" s="5" t="s">
        <v>1575</v>
      </c>
      <c r="B1081" s="5" t="s">
        <v>584</v>
      </c>
      <c r="C1081" s="1">
        <v>2</v>
      </c>
      <c r="D1081" s="1" t="s">
        <v>5</v>
      </c>
      <c r="E1081" s="1" t="str">
        <f>"0602557135114"</f>
        <v>0602557135114</v>
      </c>
      <c r="F1081" s="1">
        <v>3100</v>
      </c>
    </row>
    <row r="1082" spans="1:6" x14ac:dyDescent="0.25">
      <c r="A1082" s="5" t="s">
        <v>1576</v>
      </c>
      <c r="B1082" s="5" t="s">
        <v>1577</v>
      </c>
      <c r="C1082" s="1">
        <v>1</v>
      </c>
      <c r="D1082" s="1" t="s">
        <v>5</v>
      </c>
      <c r="E1082" s="1" t="str">
        <f>"8718469535729"</f>
        <v>8718469535729</v>
      </c>
      <c r="F1082" s="1">
        <v>2400</v>
      </c>
    </row>
    <row r="1083" spans="1:6" x14ac:dyDescent="0.25">
      <c r="A1083" s="5" t="s">
        <v>1578</v>
      </c>
      <c r="B1083" s="5" t="s">
        <v>1579</v>
      </c>
      <c r="C1083" s="1">
        <v>1</v>
      </c>
      <c r="D1083" s="1" t="s">
        <v>5</v>
      </c>
      <c r="E1083" s="1" t="str">
        <f>"8719262007192"</f>
        <v>8719262007192</v>
      </c>
      <c r="F1083" s="1">
        <v>2600</v>
      </c>
    </row>
    <row r="1084" spans="1:6" x14ac:dyDescent="0.25">
      <c r="A1084" s="5" t="s">
        <v>1580</v>
      </c>
      <c r="B1084" s="5" t="s">
        <v>1581</v>
      </c>
      <c r="C1084" s="1">
        <v>1</v>
      </c>
      <c r="D1084" s="1" t="s">
        <v>5</v>
      </c>
      <c r="E1084" s="1" t="str">
        <f>"8719262004191"</f>
        <v>8719262004191</v>
      </c>
      <c r="F1084" s="1">
        <v>2400</v>
      </c>
    </row>
    <row r="1085" spans="1:6" x14ac:dyDescent="0.25">
      <c r="A1085" s="5" t="s">
        <v>1580</v>
      </c>
      <c r="B1085" s="5" t="s">
        <v>1582</v>
      </c>
      <c r="C1085" s="1">
        <v>1</v>
      </c>
      <c r="D1085" s="1" t="s">
        <v>5</v>
      </c>
      <c r="E1085" s="1" t="str">
        <f>"8719262004207"</f>
        <v>8719262004207</v>
      </c>
      <c r="F1085" s="1">
        <v>2400</v>
      </c>
    </row>
    <row r="1086" spans="1:6" x14ac:dyDescent="0.25">
      <c r="A1086" s="5" t="s">
        <v>1580</v>
      </c>
      <c r="B1086" s="5" t="s">
        <v>1583</v>
      </c>
      <c r="C1086" s="1">
        <v>1</v>
      </c>
      <c r="D1086" s="1" t="s">
        <v>5</v>
      </c>
      <c r="E1086" s="1" t="str">
        <f>"8719262004214"</f>
        <v>8719262004214</v>
      </c>
      <c r="F1086" s="1">
        <v>2400</v>
      </c>
    </row>
    <row r="1087" spans="1:6" x14ac:dyDescent="0.25">
      <c r="A1087" s="5" t="s">
        <v>1580</v>
      </c>
      <c r="B1087" s="5" t="s">
        <v>1584</v>
      </c>
      <c r="C1087" s="1">
        <v>2</v>
      </c>
      <c r="D1087" s="1" t="s">
        <v>5</v>
      </c>
      <c r="E1087" s="1" t="str">
        <f>"8719262004184"</f>
        <v>8719262004184</v>
      </c>
      <c r="F1087" s="1">
        <v>2900</v>
      </c>
    </row>
    <row r="1088" spans="1:6" x14ac:dyDescent="0.25">
      <c r="A1088" s="5" t="s">
        <v>1585</v>
      </c>
      <c r="B1088" s="5" t="s">
        <v>1586</v>
      </c>
      <c r="C1088" s="1">
        <v>2</v>
      </c>
      <c r="D1088" s="1" t="s">
        <v>5</v>
      </c>
      <c r="E1088" s="1" t="str">
        <f>"8719262005549"</f>
        <v>8719262005549</v>
      </c>
      <c r="F1088" s="1">
        <v>2900</v>
      </c>
    </row>
    <row r="1089" spans="1:6" x14ac:dyDescent="0.25">
      <c r="A1089" s="5" t="s">
        <v>1587</v>
      </c>
      <c r="B1089" s="5" t="s">
        <v>292</v>
      </c>
      <c r="C1089" s="1">
        <v>2</v>
      </c>
      <c r="D1089" s="1" t="s">
        <v>5</v>
      </c>
      <c r="E1089" s="1" t="str">
        <f>"0602557107395"</f>
        <v>0602557107395</v>
      </c>
      <c r="F1089" s="1">
        <v>3100</v>
      </c>
    </row>
    <row r="1090" spans="1:6" x14ac:dyDescent="0.25">
      <c r="A1090" s="5" t="s">
        <v>1588</v>
      </c>
      <c r="B1090" s="5" t="s">
        <v>1589</v>
      </c>
      <c r="C1090" s="1">
        <v>1</v>
      </c>
      <c r="D1090" s="1" t="s">
        <v>5</v>
      </c>
      <c r="E1090" s="1" t="str">
        <f>"0600753816943"</f>
        <v>0600753816943</v>
      </c>
      <c r="F1090" s="1">
        <v>2700</v>
      </c>
    </row>
    <row r="1091" spans="1:6" x14ac:dyDescent="0.25">
      <c r="A1091" s="5" t="s">
        <v>1590</v>
      </c>
      <c r="B1091" s="5" t="s">
        <v>1591</v>
      </c>
      <c r="C1091" s="1">
        <v>1</v>
      </c>
      <c r="D1091" s="1" t="s">
        <v>5</v>
      </c>
      <c r="E1091" s="1" t="str">
        <f>"0600753696545"</f>
        <v>0600753696545</v>
      </c>
      <c r="F1091" s="1">
        <v>2600</v>
      </c>
    </row>
    <row r="1092" spans="1:6" x14ac:dyDescent="0.25">
      <c r="A1092" s="5" t="s">
        <v>1592</v>
      </c>
      <c r="B1092" s="5" t="s">
        <v>1593</v>
      </c>
      <c r="C1092" s="1">
        <v>1</v>
      </c>
      <c r="D1092" s="1" t="s">
        <v>5</v>
      </c>
      <c r="E1092" s="1" t="str">
        <f>"0600753410950"</f>
        <v>0600753410950</v>
      </c>
      <c r="F1092" s="1">
        <v>2600</v>
      </c>
    </row>
    <row r="1093" spans="1:6" x14ac:dyDescent="0.25">
      <c r="A1093" s="5" t="s">
        <v>1594</v>
      </c>
      <c r="B1093" s="5" t="s">
        <v>1595</v>
      </c>
      <c r="C1093" s="1">
        <v>1</v>
      </c>
      <c r="D1093" s="1" t="s">
        <v>5</v>
      </c>
      <c r="E1093" s="1" t="str">
        <f>"8718469535057"</f>
        <v>8718469535057</v>
      </c>
      <c r="F1093" s="1">
        <v>2400</v>
      </c>
    </row>
    <row r="1094" spans="1:6" x14ac:dyDescent="0.25">
      <c r="A1094" s="5" t="s">
        <v>1594</v>
      </c>
      <c r="B1094" s="5" t="s">
        <v>1596</v>
      </c>
      <c r="C1094" s="1">
        <v>2</v>
      </c>
      <c r="D1094" s="1" t="s">
        <v>5</v>
      </c>
      <c r="E1094" s="1" t="str">
        <f>"8718469535064"</f>
        <v>8718469535064</v>
      </c>
      <c r="F1094" s="1">
        <v>2900</v>
      </c>
    </row>
    <row r="1095" spans="1:6" x14ac:dyDescent="0.25">
      <c r="A1095" s="5" t="s">
        <v>1594</v>
      </c>
      <c r="B1095" s="5" t="s">
        <v>1597</v>
      </c>
      <c r="C1095" s="1">
        <v>2</v>
      </c>
      <c r="D1095" s="1" t="s">
        <v>5</v>
      </c>
      <c r="E1095" s="1" t="str">
        <f>"8718469537587"</f>
        <v>8718469537587</v>
      </c>
      <c r="F1095" s="1">
        <v>2900</v>
      </c>
    </row>
    <row r="1096" spans="1:6" x14ac:dyDescent="0.25">
      <c r="A1096" s="5" t="s">
        <v>1598</v>
      </c>
      <c r="B1096" s="5" t="s">
        <v>1599</v>
      </c>
      <c r="C1096" s="1">
        <v>1</v>
      </c>
      <c r="D1096" s="1" t="s">
        <v>5</v>
      </c>
      <c r="E1096" s="1" t="str">
        <f>"8718469530953"</f>
        <v>8718469530953</v>
      </c>
      <c r="F1096" s="1">
        <v>2400</v>
      </c>
    </row>
    <row r="1097" spans="1:6" x14ac:dyDescent="0.25">
      <c r="A1097" s="5" t="s">
        <v>1598</v>
      </c>
      <c r="B1097" s="5" t="s">
        <v>1600</v>
      </c>
      <c r="C1097" s="1">
        <v>1</v>
      </c>
      <c r="D1097" s="1" t="s">
        <v>5</v>
      </c>
      <c r="E1097" s="1" t="str">
        <f>"8713748982270"</f>
        <v>8713748982270</v>
      </c>
      <c r="F1097" s="1">
        <v>2400</v>
      </c>
    </row>
    <row r="1098" spans="1:6" x14ac:dyDescent="0.25">
      <c r="A1098" s="5" t="s">
        <v>1598</v>
      </c>
      <c r="B1098" s="5" t="s">
        <v>1601</v>
      </c>
      <c r="C1098" s="1">
        <v>1</v>
      </c>
      <c r="D1098" s="1" t="s">
        <v>5</v>
      </c>
      <c r="E1098" s="1" t="str">
        <f>"8718469531608"</f>
        <v>8718469531608</v>
      </c>
      <c r="F1098" s="1">
        <v>2400</v>
      </c>
    </row>
    <row r="1099" spans="1:6" x14ac:dyDescent="0.25">
      <c r="A1099" s="5" t="s">
        <v>1598</v>
      </c>
      <c r="B1099" s="5" t="s">
        <v>1602</v>
      </c>
      <c r="C1099" s="1">
        <v>2</v>
      </c>
      <c r="D1099" s="1" t="s">
        <v>5</v>
      </c>
      <c r="E1099" s="1" t="str">
        <f>"8718469533800"</f>
        <v>8718469533800</v>
      </c>
      <c r="F1099" s="1">
        <v>3100</v>
      </c>
    </row>
    <row r="1100" spans="1:6" x14ac:dyDescent="0.25">
      <c r="A1100" s="5" t="s">
        <v>1598</v>
      </c>
      <c r="B1100" s="5" t="s">
        <v>1603</v>
      </c>
      <c r="C1100" s="1">
        <v>1</v>
      </c>
      <c r="D1100" s="1" t="s">
        <v>5</v>
      </c>
      <c r="E1100" s="1" t="str">
        <f>"8713748982065"</f>
        <v>8713748982065</v>
      </c>
      <c r="F1100" s="1">
        <v>2400</v>
      </c>
    </row>
    <row r="1101" spans="1:6" x14ac:dyDescent="0.25">
      <c r="A1101" s="5" t="s">
        <v>1598</v>
      </c>
      <c r="B1101" s="5" t="s">
        <v>1604</v>
      </c>
      <c r="C1101" s="1">
        <v>1</v>
      </c>
      <c r="D1101" s="1" t="s">
        <v>5</v>
      </c>
      <c r="E1101" s="1" t="str">
        <f>"8718469531257"</f>
        <v>8718469531257</v>
      </c>
      <c r="F1101" s="1">
        <v>2400</v>
      </c>
    </row>
    <row r="1102" spans="1:6" x14ac:dyDescent="0.25">
      <c r="A1102" s="5" t="s">
        <v>1598</v>
      </c>
      <c r="B1102" s="5" t="s">
        <v>1605</v>
      </c>
      <c r="C1102" s="1">
        <v>1</v>
      </c>
      <c r="D1102" s="1" t="s">
        <v>5</v>
      </c>
      <c r="E1102" s="1" t="str">
        <f>"8713748982812"</f>
        <v>8713748982812</v>
      </c>
      <c r="F1102" s="1">
        <v>2400</v>
      </c>
    </row>
    <row r="1103" spans="1:6" x14ac:dyDescent="0.25">
      <c r="A1103" s="5" t="s">
        <v>1598</v>
      </c>
      <c r="B1103" s="5" t="s">
        <v>1606</v>
      </c>
      <c r="C1103" s="1">
        <v>1</v>
      </c>
      <c r="D1103" s="1" t="s">
        <v>5</v>
      </c>
      <c r="E1103" s="1" t="str">
        <f>"8718469533725"</f>
        <v>8718469533725</v>
      </c>
      <c r="F1103" s="1">
        <v>2400</v>
      </c>
    </row>
    <row r="1104" spans="1:6" x14ac:dyDescent="0.25">
      <c r="A1104" s="5" t="s">
        <v>1607</v>
      </c>
      <c r="B1104" s="5" t="s">
        <v>1608</v>
      </c>
      <c r="C1104" s="1">
        <v>1</v>
      </c>
      <c r="D1104" s="1" t="s">
        <v>5</v>
      </c>
      <c r="E1104" s="1" t="str">
        <f>"8718469539352"</f>
        <v>8718469539352</v>
      </c>
      <c r="F1104" s="1">
        <v>2400</v>
      </c>
    </row>
    <row r="1105" spans="1:6" x14ac:dyDescent="0.25">
      <c r="A1105" s="5" t="s">
        <v>1607</v>
      </c>
      <c r="B1105" s="5" t="s">
        <v>1609</v>
      </c>
      <c r="C1105" s="1">
        <v>1</v>
      </c>
      <c r="D1105" s="1" t="s">
        <v>5</v>
      </c>
      <c r="E1105" s="1" t="str">
        <f>"8718469538935"</f>
        <v>8718469538935</v>
      </c>
      <c r="F1105" s="1">
        <v>2400</v>
      </c>
    </row>
    <row r="1106" spans="1:6" x14ac:dyDescent="0.25">
      <c r="A1106" s="5" t="s">
        <v>1607</v>
      </c>
      <c r="B1106" s="5" t="s">
        <v>1610</v>
      </c>
      <c r="C1106" s="1">
        <v>1</v>
      </c>
      <c r="D1106" s="1" t="s">
        <v>5</v>
      </c>
      <c r="E1106" s="1" t="str">
        <f>"8719262004306"</f>
        <v>8719262004306</v>
      </c>
      <c r="F1106" s="1">
        <v>2400</v>
      </c>
    </row>
    <row r="1107" spans="1:6" x14ac:dyDescent="0.25">
      <c r="A1107" s="5" t="s">
        <v>1611</v>
      </c>
      <c r="B1107" s="5" t="s">
        <v>1612</v>
      </c>
      <c r="C1107" s="1">
        <v>2</v>
      </c>
      <c r="D1107" s="1" t="s">
        <v>5</v>
      </c>
      <c r="E1107" s="1" t="str">
        <f>"8718469532216"</f>
        <v>8718469532216</v>
      </c>
      <c r="F1107" s="1">
        <v>3600</v>
      </c>
    </row>
    <row r="1108" spans="1:6" x14ac:dyDescent="0.25">
      <c r="A1108" s="5" t="s">
        <v>1611</v>
      </c>
      <c r="B1108" s="5" t="s">
        <v>1613</v>
      </c>
      <c r="C1108" s="1">
        <v>2</v>
      </c>
      <c r="D1108" s="1" t="s">
        <v>5</v>
      </c>
      <c r="E1108" s="1" t="str">
        <f>"8718469536344"</f>
        <v>8718469536344</v>
      </c>
      <c r="F1108" s="1">
        <v>3100</v>
      </c>
    </row>
    <row r="1109" spans="1:6" x14ac:dyDescent="0.25">
      <c r="A1109" s="5" t="s">
        <v>1614</v>
      </c>
      <c r="B1109" s="5" t="s">
        <v>1615</v>
      </c>
      <c r="C1109" s="1">
        <v>1</v>
      </c>
      <c r="D1109" s="1" t="s">
        <v>5</v>
      </c>
      <c r="E1109" s="1" t="str">
        <f>"8719262005648"</f>
        <v>8719262005648</v>
      </c>
      <c r="F1109" s="1">
        <v>2400</v>
      </c>
    </row>
    <row r="1110" spans="1:6" x14ac:dyDescent="0.25">
      <c r="A1110" s="5" t="s">
        <v>1614</v>
      </c>
      <c r="B1110" s="5" t="s">
        <v>1616</v>
      </c>
      <c r="C1110" s="1">
        <v>1</v>
      </c>
      <c r="D1110" s="1" t="s">
        <v>5</v>
      </c>
      <c r="E1110" s="1" t="str">
        <f>"8713748980467"</f>
        <v>8713748980467</v>
      </c>
      <c r="F1110" s="1">
        <v>2400</v>
      </c>
    </row>
    <row r="1111" spans="1:6" x14ac:dyDescent="0.25">
      <c r="A1111" s="5" t="s">
        <v>1614</v>
      </c>
      <c r="B1111" s="5" t="s">
        <v>1617</v>
      </c>
      <c r="C1111" s="1">
        <v>1</v>
      </c>
      <c r="D1111" s="1" t="s">
        <v>5</v>
      </c>
      <c r="E1111" s="1" t="str">
        <f>"8718469537365"</f>
        <v>8718469537365</v>
      </c>
      <c r="F1111" s="1">
        <v>2400</v>
      </c>
    </row>
    <row r="1112" spans="1:6" x14ac:dyDescent="0.25">
      <c r="A1112" s="5" t="s">
        <v>1618</v>
      </c>
      <c r="B1112" s="5" t="s">
        <v>1619</v>
      </c>
      <c r="C1112" s="1">
        <v>1</v>
      </c>
      <c r="D1112" s="1" t="s">
        <v>5</v>
      </c>
      <c r="E1112" s="1" t="str">
        <f>"0886976995218"</f>
        <v>0886976995218</v>
      </c>
      <c r="F1112" s="1">
        <v>2400</v>
      </c>
    </row>
    <row r="1113" spans="1:6" x14ac:dyDescent="0.25">
      <c r="A1113" s="5" t="s">
        <v>1620</v>
      </c>
      <c r="B1113" s="5" t="s">
        <v>1621</v>
      </c>
      <c r="C1113" s="1">
        <v>1</v>
      </c>
      <c r="D1113" s="1" t="s">
        <v>5</v>
      </c>
      <c r="E1113" s="1" t="str">
        <f>"0600753825884"</f>
        <v>0600753825884</v>
      </c>
      <c r="F1113" s="1">
        <v>2600</v>
      </c>
    </row>
    <row r="1114" spans="1:6" x14ac:dyDescent="0.25">
      <c r="A1114" s="5" t="s">
        <v>1622</v>
      </c>
      <c r="B1114" s="5" t="s">
        <v>1623</v>
      </c>
      <c r="C1114" s="1">
        <v>1</v>
      </c>
      <c r="D1114" s="1" t="s">
        <v>5</v>
      </c>
      <c r="E1114" s="1" t="str">
        <f>"8719262001398"</f>
        <v>8719262001398</v>
      </c>
      <c r="F1114" s="1">
        <v>2400</v>
      </c>
    </row>
    <row r="1115" spans="1:6" x14ac:dyDescent="0.25">
      <c r="A1115" s="5" t="s">
        <v>1622</v>
      </c>
      <c r="B1115" s="5" t="s">
        <v>1622</v>
      </c>
      <c r="C1115" s="1">
        <v>1</v>
      </c>
      <c r="D1115" s="1" t="s">
        <v>5</v>
      </c>
      <c r="E1115" s="1" t="str">
        <f>"8719262002333"</f>
        <v>8719262002333</v>
      </c>
      <c r="F1115" s="1">
        <v>2400</v>
      </c>
    </row>
    <row r="1116" spans="1:6" x14ac:dyDescent="0.25">
      <c r="A1116" s="5" t="s">
        <v>1624</v>
      </c>
      <c r="B1116" s="5" t="s">
        <v>1625</v>
      </c>
      <c r="C1116" s="1">
        <v>1</v>
      </c>
      <c r="D1116" s="1" t="s">
        <v>5</v>
      </c>
      <c r="E1116" s="1" t="str">
        <f>"0600753696507"</f>
        <v>0600753696507</v>
      </c>
      <c r="F1116" s="1">
        <v>2600</v>
      </c>
    </row>
    <row r="1117" spans="1:6" x14ac:dyDescent="0.25">
      <c r="A1117" s="5" t="s">
        <v>1626</v>
      </c>
      <c r="B1117" s="5" t="s">
        <v>1627</v>
      </c>
      <c r="C1117" s="1">
        <v>1</v>
      </c>
      <c r="D1117" s="1" t="s">
        <v>5</v>
      </c>
      <c r="E1117" s="1" t="str">
        <f>"8718469536047"</f>
        <v>8718469536047</v>
      </c>
      <c r="F1117" s="1">
        <v>2400</v>
      </c>
    </row>
    <row r="1118" spans="1:6" x14ac:dyDescent="0.25">
      <c r="A1118" s="5" t="s">
        <v>1628</v>
      </c>
      <c r="B1118" s="5" t="s">
        <v>1629</v>
      </c>
      <c r="C1118" s="1">
        <v>1</v>
      </c>
      <c r="D1118" s="1" t="s">
        <v>5</v>
      </c>
      <c r="E1118" s="1" t="str">
        <f>"8719262007185"</f>
        <v>8719262007185</v>
      </c>
      <c r="F1118" s="1">
        <v>2600</v>
      </c>
    </row>
    <row r="1119" spans="1:6" x14ac:dyDescent="0.25">
      <c r="A1119" s="5" t="s">
        <v>1630</v>
      </c>
      <c r="B1119" s="5" t="s">
        <v>1630</v>
      </c>
      <c r="C1119" s="1">
        <v>1</v>
      </c>
      <c r="D1119" s="1" t="s">
        <v>5</v>
      </c>
      <c r="E1119" s="1" t="str">
        <f>"8718469540549"</f>
        <v>8718469540549</v>
      </c>
      <c r="F1119" s="1">
        <v>2900</v>
      </c>
    </row>
    <row r="1120" spans="1:6" x14ac:dyDescent="0.25">
      <c r="A1120" s="5" t="s">
        <v>1630</v>
      </c>
      <c r="B1120" s="5" t="s">
        <v>1631</v>
      </c>
      <c r="C1120" s="1">
        <v>1</v>
      </c>
      <c r="D1120" s="1" t="s">
        <v>5</v>
      </c>
      <c r="E1120" s="1" t="str">
        <f>"8719262003231"</f>
        <v>8719262003231</v>
      </c>
      <c r="F1120" s="1">
        <v>2900</v>
      </c>
    </row>
    <row r="1121" spans="1:6" x14ac:dyDescent="0.25">
      <c r="A1121" s="5" t="s">
        <v>1632</v>
      </c>
      <c r="B1121" s="5" t="s">
        <v>1633</v>
      </c>
      <c r="C1121" s="1">
        <v>1</v>
      </c>
      <c r="D1121" s="1" t="s">
        <v>5</v>
      </c>
      <c r="E1121" s="1" t="str">
        <f>"8719262007598"</f>
        <v>8719262007598</v>
      </c>
      <c r="F1121" s="1">
        <v>2400</v>
      </c>
    </row>
    <row r="1122" spans="1:6" x14ac:dyDescent="0.25">
      <c r="A1122" s="5" t="s">
        <v>1632</v>
      </c>
      <c r="B1122" s="5" t="s">
        <v>1634</v>
      </c>
      <c r="C1122" s="1">
        <v>1</v>
      </c>
      <c r="D1122" s="1" t="s">
        <v>5</v>
      </c>
      <c r="E1122" s="1" t="str">
        <f>"8718469536276"</f>
        <v>8718469536276</v>
      </c>
      <c r="F1122" s="1">
        <v>2400</v>
      </c>
    </row>
    <row r="1123" spans="1:6" x14ac:dyDescent="0.25">
      <c r="A1123" s="5" t="s">
        <v>1635</v>
      </c>
      <c r="B1123" s="5" t="s">
        <v>1636</v>
      </c>
      <c r="C1123" s="1">
        <v>1</v>
      </c>
      <c r="D1123" s="1" t="s">
        <v>5</v>
      </c>
      <c r="E1123" s="1" t="str">
        <f>"8719262004146"</f>
        <v>8719262004146</v>
      </c>
      <c r="F1123" s="1">
        <v>2400</v>
      </c>
    </row>
    <row r="1124" spans="1:6" x14ac:dyDescent="0.25">
      <c r="A1124" s="5" t="s">
        <v>1637</v>
      </c>
      <c r="B1124" s="5">
        <v>1973</v>
      </c>
      <c r="C1124" s="1">
        <v>1</v>
      </c>
      <c r="D1124" s="1" t="s">
        <v>5</v>
      </c>
      <c r="E1124" s="1" t="str">
        <f>"8718469535873"</f>
        <v>8718469535873</v>
      </c>
      <c r="F1124" s="1">
        <v>2400</v>
      </c>
    </row>
    <row r="1125" spans="1:6" x14ac:dyDescent="0.25">
      <c r="A1125" s="5" t="s">
        <v>1637</v>
      </c>
      <c r="B1125" s="5" t="s">
        <v>1638</v>
      </c>
      <c r="C1125" s="1">
        <v>1</v>
      </c>
      <c r="D1125" s="1" t="s">
        <v>5</v>
      </c>
      <c r="E1125" s="1" t="str">
        <f>"8719262007857"</f>
        <v>8719262007857</v>
      </c>
      <c r="F1125" s="1">
        <v>2400</v>
      </c>
    </row>
    <row r="1126" spans="1:6" x14ac:dyDescent="0.25">
      <c r="A1126" s="5" t="s">
        <v>1637</v>
      </c>
      <c r="B1126" s="5" t="s">
        <v>1639</v>
      </c>
      <c r="C1126" s="1">
        <v>1</v>
      </c>
      <c r="D1126" s="1" t="s">
        <v>5</v>
      </c>
      <c r="E1126" s="1" t="str">
        <f>"8718469535866"</f>
        <v>8718469535866</v>
      </c>
      <c r="F1126" s="1">
        <v>2400</v>
      </c>
    </row>
    <row r="1127" spans="1:6" x14ac:dyDescent="0.25">
      <c r="A1127" s="5" t="s">
        <v>1637</v>
      </c>
      <c r="B1127" s="5" t="s">
        <v>1640</v>
      </c>
      <c r="C1127" s="1">
        <v>1</v>
      </c>
      <c r="D1127" s="1" t="s">
        <v>5</v>
      </c>
      <c r="E1127" s="1" t="str">
        <f>"8719262007840"</f>
        <v>8719262007840</v>
      </c>
      <c r="F1127" s="1">
        <v>2400</v>
      </c>
    </row>
    <row r="1128" spans="1:6" x14ac:dyDescent="0.25">
      <c r="A1128" s="5" t="s">
        <v>1637</v>
      </c>
      <c r="B1128" s="5" t="s">
        <v>1641</v>
      </c>
      <c r="C1128" s="1">
        <v>1</v>
      </c>
      <c r="D1128" s="1" t="s">
        <v>5</v>
      </c>
      <c r="E1128" s="1" t="str">
        <f>"8718469535880"</f>
        <v>8718469535880</v>
      </c>
      <c r="F1128" s="1">
        <v>2400</v>
      </c>
    </row>
    <row r="1129" spans="1:6" x14ac:dyDescent="0.25">
      <c r="A1129" s="5" t="s">
        <v>1637</v>
      </c>
      <c r="B1129" s="5" t="s">
        <v>1642</v>
      </c>
      <c r="C1129" s="1">
        <v>1</v>
      </c>
      <c r="D1129" s="1" t="s">
        <v>5</v>
      </c>
      <c r="E1129" s="1" t="str">
        <f>"8719262007864"</f>
        <v>8719262007864</v>
      </c>
      <c r="F1129" s="1">
        <v>2400</v>
      </c>
    </row>
    <row r="1130" spans="1:6" x14ac:dyDescent="0.25">
      <c r="A1130" s="5" t="s">
        <v>1643</v>
      </c>
      <c r="B1130" s="5" t="s">
        <v>1644</v>
      </c>
      <c r="C1130" s="1">
        <v>1</v>
      </c>
      <c r="D1130" s="1" t="s">
        <v>5</v>
      </c>
      <c r="E1130" s="1" t="str">
        <f>"8719262004412"</f>
        <v>8719262004412</v>
      </c>
      <c r="F1130" s="1">
        <v>2400</v>
      </c>
    </row>
    <row r="1131" spans="1:6" x14ac:dyDescent="0.25">
      <c r="A1131" s="5" t="s">
        <v>1645</v>
      </c>
      <c r="B1131" s="5" t="s">
        <v>1646</v>
      </c>
      <c r="C1131" s="1">
        <v>1</v>
      </c>
      <c r="D1131" s="1" t="s">
        <v>5</v>
      </c>
      <c r="E1131" s="1" t="str">
        <f>"8718469537112"</f>
        <v>8718469537112</v>
      </c>
      <c r="F1131" s="1">
        <v>2400</v>
      </c>
    </row>
    <row r="1132" spans="1:6" x14ac:dyDescent="0.25">
      <c r="A1132" s="5" t="s">
        <v>1647</v>
      </c>
      <c r="B1132" s="5" t="s">
        <v>1648</v>
      </c>
      <c r="C1132" s="1">
        <v>1</v>
      </c>
      <c r="D1132" s="1" t="s">
        <v>5</v>
      </c>
      <c r="E1132" s="1" t="str">
        <f>"0600753381519"</f>
        <v>0600753381519</v>
      </c>
      <c r="F1132" s="1">
        <v>2600</v>
      </c>
    </row>
    <row r="1133" spans="1:6" x14ac:dyDescent="0.25">
      <c r="A1133" s="5" t="s">
        <v>1647</v>
      </c>
      <c r="B1133" s="5" t="s">
        <v>1649</v>
      </c>
      <c r="C1133" s="1">
        <v>1</v>
      </c>
      <c r="D1133" s="1" t="s">
        <v>5</v>
      </c>
      <c r="E1133" s="1" t="str">
        <f>"8719262000100"</f>
        <v>8719262000100</v>
      </c>
      <c r="F1133" s="1">
        <v>2400</v>
      </c>
    </row>
    <row r="1134" spans="1:6" x14ac:dyDescent="0.25">
      <c r="A1134" s="5" t="s">
        <v>1647</v>
      </c>
      <c r="B1134" s="5" t="s">
        <v>1650</v>
      </c>
      <c r="C1134" s="1">
        <v>1</v>
      </c>
      <c r="D1134" s="1" t="s">
        <v>5</v>
      </c>
      <c r="E1134" s="1" t="str">
        <f>"8719262000278"</f>
        <v>8719262000278</v>
      </c>
      <c r="F1134" s="1">
        <v>2400</v>
      </c>
    </row>
    <row r="1135" spans="1:6" x14ac:dyDescent="0.25">
      <c r="A1135" s="5" t="s">
        <v>1647</v>
      </c>
      <c r="B1135" s="5" t="s">
        <v>1651</v>
      </c>
      <c r="C1135" s="1">
        <v>1</v>
      </c>
      <c r="D1135" s="1" t="s">
        <v>5</v>
      </c>
      <c r="E1135" s="1" t="str">
        <f>"8719262000360"</f>
        <v>8719262000360</v>
      </c>
      <c r="F1135" s="1">
        <v>2400</v>
      </c>
    </row>
    <row r="1136" spans="1:6" x14ac:dyDescent="0.25">
      <c r="A1136" s="5" t="s">
        <v>1652</v>
      </c>
      <c r="B1136" s="5" t="s">
        <v>1653</v>
      </c>
      <c r="C1136" s="1">
        <v>1</v>
      </c>
      <c r="D1136" s="1" t="s">
        <v>5</v>
      </c>
      <c r="E1136" s="1" t="str">
        <f>"8718469530144"</f>
        <v>8718469530144</v>
      </c>
      <c r="F1136" s="1">
        <v>1200</v>
      </c>
    </row>
    <row r="1137" spans="1:6" x14ac:dyDescent="0.25">
      <c r="A1137" s="5" t="s">
        <v>1654</v>
      </c>
      <c r="B1137" s="5" t="s">
        <v>1655</v>
      </c>
      <c r="C1137" s="1">
        <v>2</v>
      </c>
      <c r="D1137" s="1" t="s">
        <v>5</v>
      </c>
      <c r="E1137" s="1" t="str">
        <f>"0600753369968"</f>
        <v>0600753369968</v>
      </c>
      <c r="F1137" s="1">
        <v>3100</v>
      </c>
    </row>
    <row r="1138" spans="1:6" x14ac:dyDescent="0.25">
      <c r="A1138" s="5" t="s">
        <v>1656</v>
      </c>
      <c r="B1138" s="5" t="s">
        <v>1657</v>
      </c>
      <c r="C1138" s="1">
        <v>3</v>
      </c>
      <c r="D1138" s="1" t="s">
        <v>225</v>
      </c>
      <c r="E1138" s="1" t="str">
        <f>"0886976399016"</f>
        <v>0886976399016</v>
      </c>
      <c r="F1138" s="1">
        <v>3600</v>
      </c>
    </row>
    <row r="1139" spans="1:6" x14ac:dyDescent="0.25">
      <c r="A1139" s="5" t="s">
        <v>1656</v>
      </c>
      <c r="B1139" s="5" t="s">
        <v>1658</v>
      </c>
      <c r="C1139" s="1">
        <v>1</v>
      </c>
      <c r="D1139" s="1" t="s">
        <v>5</v>
      </c>
      <c r="E1139" s="1" t="str">
        <f>"0886977457418"</f>
        <v>0886977457418</v>
      </c>
      <c r="F1139" s="1">
        <v>2400</v>
      </c>
    </row>
    <row r="1140" spans="1:6" x14ac:dyDescent="0.25">
      <c r="A1140" s="5" t="s">
        <v>1656</v>
      </c>
      <c r="B1140" s="5" t="s">
        <v>1659</v>
      </c>
      <c r="C1140" s="1">
        <v>2</v>
      </c>
      <c r="D1140" s="1" t="s">
        <v>5</v>
      </c>
      <c r="E1140" s="1" t="str">
        <f>"8718469531721"</f>
        <v>8718469531721</v>
      </c>
      <c r="F1140" s="1">
        <v>2900</v>
      </c>
    </row>
    <row r="1141" spans="1:6" x14ac:dyDescent="0.25">
      <c r="A1141" s="5" t="s">
        <v>1656</v>
      </c>
      <c r="B1141" s="5" t="s">
        <v>1660</v>
      </c>
      <c r="C1141" s="1">
        <v>1</v>
      </c>
      <c r="D1141" s="1" t="s">
        <v>5</v>
      </c>
      <c r="E1141" s="1" t="str">
        <f>"8713748980160"</f>
        <v>8713748980160</v>
      </c>
      <c r="F1141" s="1">
        <v>2400</v>
      </c>
    </row>
    <row r="1142" spans="1:6" x14ac:dyDescent="0.25">
      <c r="A1142" s="5" t="s">
        <v>1656</v>
      </c>
      <c r="B1142" s="5" t="s">
        <v>1661</v>
      </c>
      <c r="C1142" s="1">
        <v>2</v>
      </c>
      <c r="D1142" s="1" t="s">
        <v>5</v>
      </c>
      <c r="E1142" s="1" t="str">
        <f>"8718469533640"</f>
        <v>8718469533640</v>
      </c>
      <c r="F1142" s="1">
        <v>2900</v>
      </c>
    </row>
    <row r="1143" spans="1:6" x14ac:dyDescent="0.25">
      <c r="A1143" s="5" t="s">
        <v>1656</v>
      </c>
      <c r="B1143" s="5" t="s">
        <v>1662</v>
      </c>
      <c r="C1143" s="1">
        <v>2</v>
      </c>
      <c r="D1143" s="1" t="s">
        <v>5</v>
      </c>
      <c r="E1143" s="1" t="str">
        <f>"8718469536672"</f>
        <v>8718469536672</v>
      </c>
      <c r="F1143" s="1">
        <v>2900</v>
      </c>
    </row>
    <row r="1144" spans="1:6" x14ac:dyDescent="0.25">
      <c r="A1144" s="5" t="s">
        <v>1656</v>
      </c>
      <c r="B1144" s="5" t="s">
        <v>1663</v>
      </c>
      <c r="C1144" s="1">
        <v>1</v>
      </c>
      <c r="D1144" s="1" t="s">
        <v>5</v>
      </c>
      <c r="E1144" s="1" t="str">
        <f>"8713748980177"</f>
        <v>8713748980177</v>
      </c>
      <c r="F1144" s="1">
        <v>2400</v>
      </c>
    </row>
    <row r="1145" spans="1:6" x14ac:dyDescent="0.25">
      <c r="A1145" s="5" t="s">
        <v>1656</v>
      </c>
      <c r="B1145" s="5" t="s">
        <v>1664</v>
      </c>
      <c r="C1145" s="1">
        <v>1</v>
      </c>
      <c r="D1145" s="1" t="s">
        <v>5</v>
      </c>
      <c r="E1145" s="1" t="str">
        <f>"8713748982423"</f>
        <v>8713748982423</v>
      </c>
      <c r="F1145" s="1">
        <v>2400</v>
      </c>
    </row>
    <row r="1146" spans="1:6" x14ac:dyDescent="0.25">
      <c r="A1146" s="5" t="s">
        <v>1656</v>
      </c>
      <c r="B1146" s="5" t="s">
        <v>1665</v>
      </c>
      <c r="C1146" s="1">
        <v>1</v>
      </c>
      <c r="D1146" s="1" t="s">
        <v>5</v>
      </c>
      <c r="E1146" s="1" t="str">
        <f>"8719262006744"</f>
        <v>8719262006744</v>
      </c>
      <c r="F1146" s="1">
        <v>2400</v>
      </c>
    </row>
    <row r="1147" spans="1:6" x14ac:dyDescent="0.25">
      <c r="A1147" s="5" t="s">
        <v>1656</v>
      </c>
      <c r="B1147" s="5" t="s">
        <v>1666</v>
      </c>
      <c r="C1147" s="1">
        <v>1</v>
      </c>
      <c r="D1147" s="1" t="s">
        <v>5</v>
      </c>
      <c r="E1147" s="1" t="str">
        <f>"8713748980184"</f>
        <v>8713748980184</v>
      </c>
      <c r="F1147" s="1">
        <v>2400</v>
      </c>
    </row>
    <row r="1148" spans="1:6" x14ac:dyDescent="0.25">
      <c r="A1148" s="5" t="s">
        <v>1656</v>
      </c>
      <c r="B1148" s="5" t="s">
        <v>1667</v>
      </c>
      <c r="C1148" s="1">
        <v>1</v>
      </c>
      <c r="D1148" s="1" t="s">
        <v>5</v>
      </c>
      <c r="E1148" s="1" t="str">
        <f>"8713748980191"</f>
        <v>8713748980191</v>
      </c>
      <c r="F1148" s="1">
        <v>2400</v>
      </c>
    </row>
    <row r="1149" spans="1:6" x14ac:dyDescent="0.25">
      <c r="A1149" s="5" t="s">
        <v>1656</v>
      </c>
      <c r="B1149" s="5" t="s">
        <v>1668</v>
      </c>
      <c r="C1149" s="1">
        <v>1</v>
      </c>
      <c r="D1149" s="1" t="s">
        <v>5</v>
      </c>
      <c r="E1149" s="1" t="str">
        <f>"8713748980207"</f>
        <v>8713748980207</v>
      </c>
      <c r="F1149" s="1">
        <v>2400</v>
      </c>
    </row>
    <row r="1150" spans="1:6" x14ac:dyDescent="0.25">
      <c r="A1150" s="5" t="s">
        <v>1656</v>
      </c>
      <c r="B1150" s="5" t="s">
        <v>1669</v>
      </c>
      <c r="C1150" s="1">
        <v>1</v>
      </c>
      <c r="D1150" s="1" t="s">
        <v>5</v>
      </c>
      <c r="E1150" s="1" t="str">
        <f>"8713748980214"</f>
        <v>8713748980214</v>
      </c>
      <c r="F1150" s="1">
        <v>2400</v>
      </c>
    </row>
    <row r="1151" spans="1:6" x14ac:dyDescent="0.25">
      <c r="A1151" s="5" t="s">
        <v>1656</v>
      </c>
      <c r="B1151" s="5" t="s">
        <v>1670</v>
      </c>
      <c r="C1151" s="1">
        <v>1</v>
      </c>
      <c r="D1151" s="1" t="s">
        <v>5</v>
      </c>
      <c r="E1151" s="1" t="str">
        <f>"8713748982195"</f>
        <v>8713748982195</v>
      </c>
      <c r="F1151" s="1">
        <v>2400</v>
      </c>
    </row>
    <row r="1152" spans="1:6" x14ac:dyDescent="0.25">
      <c r="A1152" s="5" t="s">
        <v>1656</v>
      </c>
      <c r="B1152" s="5" t="s">
        <v>1671</v>
      </c>
      <c r="C1152" s="1">
        <v>1</v>
      </c>
      <c r="D1152" s="1" t="s">
        <v>5</v>
      </c>
      <c r="E1152" s="1" t="str">
        <f>"8713748980221"</f>
        <v>8713748980221</v>
      </c>
      <c r="F1152" s="1">
        <v>2400</v>
      </c>
    </row>
    <row r="1153" spans="1:6" x14ac:dyDescent="0.25">
      <c r="A1153" s="5" t="s">
        <v>1656</v>
      </c>
      <c r="B1153" s="5" t="s">
        <v>1672</v>
      </c>
      <c r="C1153" s="1">
        <v>2</v>
      </c>
      <c r="D1153" s="1" t="s">
        <v>5</v>
      </c>
      <c r="E1153" s="1" t="str">
        <f>"8718469535828"</f>
        <v>8718469535828</v>
      </c>
      <c r="F1153" s="1">
        <v>2900</v>
      </c>
    </row>
    <row r="1154" spans="1:6" x14ac:dyDescent="0.25">
      <c r="A1154" s="5" t="s">
        <v>1656</v>
      </c>
      <c r="B1154" s="5" t="s">
        <v>1673</v>
      </c>
      <c r="C1154" s="1">
        <v>1</v>
      </c>
      <c r="D1154" s="1" t="s">
        <v>5</v>
      </c>
      <c r="E1154" s="1" t="str">
        <f>"8713748980238"</f>
        <v>8713748980238</v>
      </c>
      <c r="F1154" s="1">
        <v>2400</v>
      </c>
    </row>
    <row r="1155" spans="1:6" x14ac:dyDescent="0.25">
      <c r="A1155" s="5" t="s">
        <v>1674</v>
      </c>
      <c r="B1155" s="5" t="s">
        <v>1675</v>
      </c>
      <c r="C1155" s="1">
        <v>2</v>
      </c>
      <c r="D1155" s="1" t="s">
        <v>5</v>
      </c>
      <c r="E1155" s="1" t="str">
        <f>"8713748982089"</f>
        <v>8713748982089</v>
      </c>
      <c r="F1155" s="1">
        <v>2900</v>
      </c>
    </row>
    <row r="1156" spans="1:6" x14ac:dyDescent="0.25">
      <c r="A1156" s="5" t="s">
        <v>1674</v>
      </c>
      <c r="B1156" s="5" t="s">
        <v>1676</v>
      </c>
      <c r="C1156" s="1">
        <v>2</v>
      </c>
      <c r="D1156" s="1" t="s">
        <v>5</v>
      </c>
      <c r="E1156" s="1" t="str">
        <f>"8713748981761"</f>
        <v>8713748981761</v>
      </c>
      <c r="F1156" s="1">
        <v>2900</v>
      </c>
    </row>
    <row r="1157" spans="1:6" x14ac:dyDescent="0.25">
      <c r="A1157" s="5" t="s">
        <v>1674</v>
      </c>
      <c r="B1157" s="5" t="s">
        <v>1677</v>
      </c>
      <c r="C1157" s="1">
        <v>2</v>
      </c>
      <c r="D1157" s="1" t="s">
        <v>5</v>
      </c>
      <c r="E1157" s="1" t="str">
        <f>"8713748982386"</f>
        <v>8713748982386</v>
      </c>
      <c r="F1157" s="1">
        <v>2900</v>
      </c>
    </row>
    <row r="1158" spans="1:6" x14ac:dyDescent="0.25">
      <c r="A1158" s="5" t="s">
        <v>1678</v>
      </c>
      <c r="B1158" s="5" t="s">
        <v>1679</v>
      </c>
      <c r="C1158" s="1">
        <v>1</v>
      </c>
      <c r="D1158" s="1" t="s">
        <v>5</v>
      </c>
      <c r="E1158" s="1" t="str">
        <f>"8719262002913"</f>
        <v>8719262002913</v>
      </c>
      <c r="F1158" s="1">
        <v>2400</v>
      </c>
    </row>
    <row r="1159" spans="1:6" x14ac:dyDescent="0.25">
      <c r="A1159" s="5" t="s">
        <v>1678</v>
      </c>
      <c r="B1159" s="5" t="s">
        <v>1680</v>
      </c>
      <c r="C1159" s="1">
        <v>1</v>
      </c>
      <c r="D1159" s="1" t="s">
        <v>5</v>
      </c>
      <c r="E1159" s="1" t="str">
        <f>"8719262002920"</f>
        <v>8719262002920</v>
      </c>
      <c r="F1159" s="1">
        <v>2400</v>
      </c>
    </row>
    <row r="1160" spans="1:6" x14ac:dyDescent="0.25">
      <c r="A1160" s="5" t="s">
        <v>1678</v>
      </c>
      <c r="B1160" s="5" t="s">
        <v>1681</v>
      </c>
      <c r="C1160" s="1">
        <v>1</v>
      </c>
      <c r="D1160" s="1" t="s">
        <v>5</v>
      </c>
      <c r="E1160" s="1" t="str">
        <f>"8719262002890"</f>
        <v>8719262002890</v>
      </c>
      <c r="F1160" s="1">
        <v>2400</v>
      </c>
    </row>
    <row r="1161" spans="1:6" x14ac:dyDescent="0.25">
      <c r="A1161" s="5" t="s">
        <v>1678</v>
      </c>
      <c r="B1161" s="5" t="s">
        <v>1682</v>
      </c>
      <c r="C1161" s="1">
        <v>1</v>
      </c>
      <c r="D1161" s="1" t="s">
        <v>5</v>
      </c>
      <c r="E1161" s="1" t="str">
        <f>"8719262002906"</f>
        <v>8719262002906</v>
      </c>
      <c r="F1161" s="1">
        <v>2400</v>
      </c>
    </row>
    <row r="1162" spans="1:6" x14ac:dyDescent="0.25">
      <c r="A1162" s="5" t="s">
        <v>1683</v>
      </c>
      <c r="B1162" s="5" t="s">
        <v>1684</v>
      </c>
      <c r="C1162" s="1">
        <v>1</v>
      </c>
      <c r="D1162" s="1" t="s">
        <v>5</v>
      </c>
      <c r="E1162" s="1" t="str">
        <f>"8719262002838"</f>
        <v>8719262002838</v>
      </c>
      <c r="F1162" s="1">
        <v>2400</v>
      </c>
    </row>
    <row r="1163" spans="1:6" x14ac:dyDescent="0.25">
      <c r="A1163" s="5" t="s">
        <v>1685</v>
      </c>
      <c r="B1163" s="5" t="s">
        <v>1686</v>
      </c>
      <c r="C1163" s="1">
        <v>1</v>
      </c>
      <c r="D1163" s="1" t="s">
        <v>5</v>
      </c>
      <c r="E1163" s="1" t="str">
        <f>"8718469533794"</f>
        <v>8718469533794</v>
      </c>
      <c r="F1163" s="1">
        <v>2400</v>
      </c>
    </row>
    <row r="1164" spans="1:6" x14ac:dyDescent="0.25">
      <c r="A1164" s="5" t="s">
        <v>1687</v>
      </c>
      <c r="B1164" s="5" t="s">
        <v>1688</v>
      </c>
      <c r="C1164" s="1">
        <v>2</v>
      </c>
      <c r="D1164" s="1" t="s">
        <v>5</v>
      </c>
      <c r="E1164" s="1" t="str">
        <f>"8713748981495"</f>
        <v>8713748981495</v>
      </c>
      <c r="F1164" s="1">
        <v>3300</v>
      </c>
    </row>
    <row r="1165" spans="1:6" x14ac:dyDescent="0.25">
      <c r="A1165" s="5" t="s">
        <v>1689</v>
      </c>
      <c r="B1165" s="5" t="s">
        <v>1689</v>
      </c>
      <c r="C1165" s="1">
        <v>2</v>
      </c>
      <c r="D1165" s="1" t="s">
        <v>5</v>
      </c>
      <c r="E1165" s="1" t="str">
        <f>"8718469539062"</f>
        <v>8718469539062</v>
      </c>
      <c r="F1165" s="1">
        <v>2900</v>
      </c>
    </row>
    <row r="1166" spans="1:6" x14ac:dyDescent="0.25">
      <c r="A1166" s="5" t="s">
        <v>1690</v>
      </c>
      <c r="B1166" s="5" t="s">
        <v>1691</v>
      </c>
      <c r="C1166" s="1">
        <v>1</v>
      </c>
      <c r="D1166" s="1" t="s">
        <v>5</v>
      </c>
      <c r="E1166" s="1" t="str">
        <f>"0600753766194"</f>
        <v>0600753766194</v>
      </c>
      <c r="F1166" s="1">
        <v>2600</v>
      </c>
    </row>
    <row r="1167" spans="1:6" x14ac:dyDescent="0.25">
      <c r="A1167" s="5" t="s">
        <v>1692</v>
      </c>
      <c r="B1167" s="5" t="s">
        <v>1693</v>
      </c>
      <c r="C1167" s="1">
        <v>2</v>
      </c>
      <c r="D1167" s="1" t="s">
        <v>5</v>
      </c>
      <c r="E1167" s="1" t="str">
        <f>"0600753409169"</f>
        <v>0600753409169</v>
      </c>
      <c r="F1167" s="1">
        <v>3600</v>
      </c>
    </row>
    <row r="1168" spans="1:6" x14ac:dyDescent="0.25">
      <c r="A1168" s="5" t="s">
        <v>1694</v>
      </c>
      <c r="B1168" s="5" t="s">
        <v>1695</v>
      </c>
      <c r="C1168" s="1">
        <v>1</v>
      </c>
      <c r="D1168" s="1" t="s">
        <v>5</v>
      </c>
      <c r="E1168" s="1" t="str">
        <f>"0602547448729"</f>
        <v>0602547448729</v>
      </c>
      <c r="F1168" s="1">
        <v>2600</v>
      </c>
    </row>
    <row r="1169" spans="1:6" x14ac:dyDescent="0.25">
      <c r="A1169" s="5" t="s">
        <v>1696</v>
      </c>
      <c r="B1169" s="5" t="s">
        <v>1697</v>
      </c>
      <c r="C1169" s="1">
        <v>1</v>
      </c>
      <c r="D1169" s="1" t="s">
        <v>5</v>
      </c>
      <c r="E1169" s="1" t="str">
        <f>"8718469535453"</f>
        <v>8718469535453</v>
      </c>
      <c r="F1169" s="1">
        <v>2400</v>
      </c>
    </row>
    <row r="1170" spans="1:6" x14ac:dyDescent="0.25">
      <c r="A1170" s="5" t="s">
        <v>1696</v>
      </c>
      <c r="B1170" s="5" t="s">
        <v>1698</v>
      </c>
      <c r="C1170" s="1">
        <v>1</v>
      </c>
      <c r="D1170" s="1" t="s">
        <v>5</v>
      </c>
      <c r="E1170" s="1" t="str">
        <f>"8719262006454"</f>
        <v>8719262006454</v>
      </c>
      <c r="F1170" s="1">
        <v>2400</v>
      </c>
    </row>
    <row r="1171" spans="1:6" x14ac:dyDescent="0.25">
      <c r="A1171" s="5" t="s">
        <v>1699</v>
      </c>
      <c r="B1171" s="5" t="s">
        <v>1700</v>
      </c>
      <c r="C1171" s="1">
        <v>2</v>
      </c>
      <c r="D1171" s="1" t="s">
        <v>5</v>
      </c>
      <c r="E1171" s="1" t="str">
        <f>"0600753357972"</f>
        <v>0600753357972</v>
      </c>
      <c r="F1171" s="1">
        <v>3100</v>
      </c>
    </row>
    <row r="1172" spans="1:6" x14ac:dyDescent="0.25">
      <c r="A1172" s="5" t="s">
        <v>1701</v>
      </c>
      <c r="B1172" s="5" t="s">
        <v>1702</v>
      </c>
      <c r="C1172" s="1">
        <v>2</v>
      </c>
      <c r="D1172" s="1" t="s">
        <v>5</v>
      </c>
      <c r="E1172" s="1" t="str">
        <f>"8719262004382"</f>
        <v>8719262004382</v>
      </c>
      <c r="F1172" s="1">
        <v>2400</v>
      </c>
    </row>
    <row r="1173" spans="1:6" x14ac:dyDescent="0.25">
      <c r="A1173" s="5" t="s">
        <v>1703</v>
      </c>
      <c r="B1173" s="5" t="s">
        <v>1704</v>
      </c>
      <c r="C1173" s="1">
        <v>1</v>
      </c>
      <c r="D1173" s="1" t="s">
        <v>5</v>
      </c>
      <c r="E1173" s="1" t="str">
        <f>"8719262001213"</f>
        <v>8719262001213</v>
      </c>
      <c r="F1173" s="1">
        <v>2400</v>
      </c>
    </row>
    <row r="1174" spans="1:6" x14ac:dyDescent="0.25">
      <c r="A1174" s="5" t="s">
        <v>1703</v>
      </c>
      <c r="B1174" s="5" t="s">
        <v>1705</v>
      </c>
      <c r="C1174" s="1">
        <v>1</v>
      </c>
      <c r="D1174" s="1" t="s">
        <v>5</v>
      </c>
      <c r="E1174" s="1" t="str">
        <f>"8719262001206"</f>
        <v>8719262001206</v>
      </c>
      <c r="F1174" s="1">
        <v>2400</v>
      </c>
    </row>
    <row r="1175" spans="1:6" x14ac:dyDescent="0.25">
      <c r="A1175" s="5" t="s">
        <v>1706</v>
      </c>
      <c r="B1175" s="5" t="s">
        <v>1707</v>
      </c>
      <c r="C1175" s="1">
        <v>2</v>
      </c>
      <c r="D1175" s="1" t="s">
        <v>5</v>
      </c>
      <c r="E1175" s="1" t="str">
        <f>"8719262001121"</f>
        <v>8719262001121</v>
      </c>
      <c r="F1175" s="1">
        <v>2900</v>
      </c>
    </row>
    <row r="1176" spans="1:6" x14ac:dyDescent="0.25">
      <c r="A1176" s="5" t="s">
        <v>1706</v>
      </c>
      <c r="B1176" s="5" t="s">
        <v>1708</v>
      </c>
      <c r="C1176" s="1">
        <v>2</v>
      </c>
      <c r="D1176" s="1" t="s">
        <v>5</v>
      </c>
      <c r="E1176" s="1" t="str">
        <f>"8718469537754"</f>
        <v>8718469537754</v>
      </c>
      <c r="F1176" s="1">
        <v>2900</v>
      </c>
    </row>
    <row r="1177" spans="1:6" x14ac:dyDescent="0.25">
      <c r="A1177" s="5" t="s">
        <v>1709</v>
      </c>
      <c r="B1177" s="5" t="s">
        <v>1710</v>
      </c>
      <c r="C1177" s="1">
        <v>1</v>
      </c>
      <c r="D1177" s="1" t="s">
        <v>5</v>
      </c>
      <c r="E1177" s="1" t="str">
        <f>"8718469536887"</f>
        <v>8718469536887</v>
      </c>
      <c r="F1177" s="1">
        <v>2400</v>
      </c>
    </row>
    <row r="1178" spans="1:6" x14ac:dyDescent="0.25">
      <c r="A1178" s="5" t="s">
        <v>1711</v>
      </c>
      <c r="B1178" s="5" t="s">
        <v>1712</v>
      </c>
      <c r="C1178" s="1">
        <v>1</v>
      </c>
      <c r="D1178" s="1" t="s">
        <v>5</v>
      </c>
      <c r="E1178" s="1" t="str">
        <f>"0886976399115"</f>
        <v>0886976399115</v>
      </c>
      <c r="F1178" s="1">
        <v>2400</v>
      </c>
    </row>
    <row r="1179" spans="1:6" x14ac:dyDescent="0.25">
      <c r="A1179" s="5" t="s">
        <v>1711</v>
      </c>
      <c r="B1179" s="5" t="s">
        <v>1713</v>
      </c>
      <c r="C1179" s="1">
        <v>1</v>
      </c>
      <c r="D1179" s="1" t="s">
        <v>5</v>
      </c>
      <c r="E1179" s="1" t="str">
        <f>"5099748102614"</f>
        <v>5099748102614</v>
      </c>
      <c r="F1179" s="1">
        <v>2400</v>
      </c>
    </row>
    <row r="1180" spans="1:6" x14ac:dyDescent="0.25">
      <c r="A1180" s="5" t="s">
        <v>1711</v>
      </c>
      <c r="B1180" s="5" t="s">
        <v>1714</v>
      </c>
      <c r="C1180" s="1">
        <v>2</v>
      </c>
      <c r="D1180" s="1" t="s">
        <v>5</v>
      </c>
      <c r="E1180" s="1" t="str">
        <f>"8718469530861"</f>
        <v>8718469530861</v>
      </c>
      <c r="F1180" s="1">
        <v>2900</v>
      </c>
    </row>
    <row r="1181" spans="1:6" x14ac:dyDescent="0.25">
      <c r="A1181" s="5" t="s">
        <v>1711</v>
      </c>
      <c r="B1181" s="5" t="s">
        <v>1715</v>
      </c>
      <c r="C1181" s="1">
        <v>1</v>
      </c>
      <c r="D1181" s="1" t="s">
        <v>5</v>
      </c>
      <c r="E1181" s="1" t="str">
        <f>"0886976651817"</f>
        <v>0886976651817</v>
      </c>
      <c r="F1181" s="1">
        <v>2400</v>
      </c>
    </row>
    <row r="1182" spans="1:6" x14ac:dyDescent="0.25">
      <c r="A1182" s="5" t="s">
        <v>1716</v>
      </c>
      <c r="B1182" s="5" t="s">
        <v>1717</v>
      </c>
      <c r="C1182" s="1">
        <v>1</v>
      </c>
      <c r="D1182" s="1" t="s">
        <v>5</v>
      </c>
      <c r="E1182" s="1" t="str">
        <f>"8719262005075"</f>
        <v>8719262005075</v>
      </c>
      <c r="F1182" s="1">
        <v>2400</v>
      </c>
    </row>
    <row r="1183" spans="1:6" x14ac:dyDescent="0.25">
      <c r="A1183" s="5" t="s">
        <v>1718</v>
      </c>
      <c r="B1183" s="5" t="s">
        <v>1719</v>
      </c>
      <c r="C1183" s="1">
        <v>2</v>
      </c>
      <c r="D1183" s="1" t="s">
        <v>5</v>
      </c>
      <c r="E1183" s="1" t="str">
        <f>"8718469533909"</f>
        <v>8718469533909</v>
      </c>
      <c r="F1183" s="1">
        <v>2900</v>
      </c>
    </row>
    <row r="1184" spans="1:6" x14ac:dyDescent="0.25">
      <c r="A1184" s="5" t="s">
        <v>1720</v>
      </c>
      <c r="B1184" s="5" t="s">
        <v>1721</v>
      </c>
      <c r="C1184" s="1">
        <v>1</v>
      </c>
      <c r="D1184" s="1" t="s">
        <v>5</v>
      </c>
      <c r="E1184" s="1" t="str">
        <f>"8719262003422"</f>
        <v>8719262003422</v>
      </c>
      <c r="F1184" s="1">
        <v>2400</v>
      </c>
    </row>
    <row r="1185" spans="1:6" x14ac:dyDescent="0.25">
      <c r="A1185" s="5" t="s">
        <v>1722</v>
      </c>
      <c r="B1185" s="5" t="s">
        <v>1723</v>
      </c>
      <c r="C1185" s="1">
        <v>1</v>
      </c>
      <c r="D1185" s="1" t="s">
        <v>5</v>
      </c>
      <c r="E1185" s="1" t="str">
        <f>"0600753383285"</f>
        <v>0600753383285</v>
      </c>
      <c r="F1185" s="1">
        <v>2600</v>
      </c>
    </row>
    <row r="1186" spans="1:6" x14ac:dyDescent="0.25">
      <c r="A1186" s="5" t="s">
        <v>1724</v>
      </c>
      <c r="B1186" s="5" t="s">
        <v>1725</v>
      </c>
      <c r="C1186" s="1">
        <v>1</v>
      </c>
      <c r="D1186" s="1" t="s">
        <v>5</v>
      </c>
      <c r="E1186" s="1" t="str">
        <f>"0886976652517"</f>
        <v>0886976652517</v>
      </c>
      <c r="F1186" s="1">
        <v>2400</v>
      </c>
    </row>
    <row r="1187" spans="1:6" x14ac:dyDescent="0.25">
      <c r="A1187" s="5" t="s">
        <v>1724</v>
      </c>
      <c r="B1187" s="5" t="s">
        <v>1726</v>
      </c>
      <c r="C1187" s="1">
        <v>1</v>
      </c>
      <c r="D1187" s="1" t="s">
        <v>5</v>
      </c>
      <c r="E1187" s="1" t="str">
        <f>"8718469532254"</f>
        <v>8718469532254</v>
      </c>
      <c r="F1187" s="1">
        <v>2400</v>
      </c>
    </row>
    <row r="1188" spans="1:6" x14ac:dyDescent="0.25">
      <c r="A1188" s="5" t="s">
        <v>1727</v>
      </c>
      <c r="B1188" s="5" t="s">
        <v>1728</v>
      </c>
      <c r="C1188" s="1">
        <v>1</v>
      </c>
      <c r="D1188" s="1" t="s">
        <v>5</v>
      </c>
      <c r="E1188" s="1" t="str">
        <f>"8719262007659"</f>
        <v>8719262007659</v>
      </c>
      <c r="F1188" s="1">
        <v>2400</v>
      </c>
    </row>
    <row r="1189" spans="1:6" x14ac:dyDescent="0.25">
      <c r="A1189" s="5" t="s">
        <v>1727</v>
      </c>
      <c r="B1189" s="5" t="s">
        <v>1729</v>
      </c>
      <c r="C1189" s="1">
        <v>2</v>
      </c>
      <c r="D1189" s="1" t="s">
        <v>5</v>
      </c>
      <c r="E1189" s="1" t="str">
        <f>"8719262002586"</f>
        <v>8719262002586</v>
      </c>
      <c r="F1189" s="1">
        <v>2900</v>
      </c>
    </row>
    <row r="1190" spans="1:6" x14ac:dyDescent="0.25">
      <c r="A1190" s="5" t="s">
        <v>1727</v>
      </c>
      <c r="B1190" s="5" t="s">
        <v>1730</v>
      </c>
      <c r="C1190" s="1">
        <v>2</v>
      </c>
      <c r="D1190" s="1" t="s">
        <v>5</v>
      </c>
      <c r="E1190" s="1" t="str">
        <f>"8719262000902"</f>
        <v>8719262000902</v>
      </c>
      <c r="F1190" s="1">
        <v>2900</v>
      </c>
    </row>
    <row r="1191" spans="1:6" x14ac:dyDescent="0.25">
      <c r="A1191" s="5" t="s">
        <v>1731</v>
      </c>
      <c r="B1191" s="5" t="s">
        <v>1732</v>
      </c>
      <c r="C1191" s="1">
        <v>2</v>
      </c>
      <c r="D1191" s="1" t="s">
        <v>5</v>
      </c>
      <c r="E1191" s="1" t="str">
        <f>"0600753375877"</f>
        <v>0600753375877</v>
      </c>
      <c r="F1191" s="1">
        <v>3100</v>
      </c>
    </row>
    <row r="1192" spans="1:6" x14ac:dyDescent="0.25">
      <c r="A1192" s="5" t="s">
        <v>1733</v>
      </c>
      <c r="B1192" s="5" t="s">
        <v>1734</v>
      </c>
      <c r="C1192" s="1">
        <v>1</v>
      </c>
      <c r="D1192" s="1" t="s">
        <v>5</v>
      </c>
      <c r="E1192" s="1" t="str">
        <f>"8719262006690"</f>
        <v>8719262006690</v>
      </c>
      <c r="F1192" s="1">
        <v>2400</v>
      </c>
    </row>
    <row r="1193" spans="1:6" x14ac:dyDescent="0.25">
      <c r="A1193" s="5" t="s">
        <v>1735</v>
      </c>
      <c r="B1193" s="5" t="s">
        <v>1736</v>
      </c>
      <c r="C1193" s="1">
        <v>1</v>
      </c>
      <c r="D1193" s="1" t="s">
        <v>5</v>
      </c>
      <c r="E1193" s="1" t="str">
        <f>"8718469533039"</f>
        <v>8718469533039</v>
      </c>
      <c r="F1193" s="1">
        <v>2400</v>
      </c>
    </row>
    <row r="1194" spans="1:6" x14ac:dyDescent="0.25">
      <c r="A1194" s="5" t="s">
        <v>1735</v>
      </c>
      <c r="B1194" s="5" t="s">
        <v>1737</v>
      </c>
      <c r="C1194" s="1">
        <v>1</v>
      </c>
      <c r="D1194" s="1" t="s">
        <v>5</v>
      </c>
      <c r="E1194" s="1" t="str">
        <f>"8718469533022"</f>
        <v>8718469533022</v>
      </c>
      <c r="F1194" s="1">
        <v>2400</v>
      </c>
    </row>
    <row r="1195" spans="1:6" x14ac:dyDescent="0.25">
      <c r="A1195" s="5" t="s">
        <v>1735</v>
      </c>
      <c r="B1195" s="5" t="s">
        <v>1738</v>
      </c>
      <c r="C1195" s="1">
        <v>1</v>
      </c>
      <c r="D1195" s="1" t="s">
        <v>5</v>
      </c>
      <c r="E1195" s="1" t="str">
        <f>"8718469533015"</f>
        <v>8718469533015</v>
      </c>
      <c r="F1195" s="1">
        <v>2400</v>
      </c>
    </row>
    <row r="1196" spans="1:6" x14ac:dyDescent="0.25">
      <c r="A1196" s="5" t="s">
        <v>1739</v>
      </c>
      <c r="B1196" s="5" t="s">
        <v>1740</v>
      </c>
      <c r="C1196" s="1">
        <v>1</v>
      </c>
      <c r="D1196" s="1" t="s">
        <v>5</v>
      </c>
      <c r="E1196" s="1" t="str">
        <f>"8719262000407"</f>
        <v>8719262000407</v>
      </c>
      <c r="F1196" s="1">
        <v>2400</v>
      </c>
    </row>
    <row r="1197" spans="1:6" x14ac:dyDescent="0.25">
      <c r="A1197" s="5" t="s">
        <v>1739</v>
      </c>
      <c r="B1197" s="5" t="s">
        <v>1741</v>
      </c>
      <c r="C1197" s="1">
        <v>1</v>
      </c>
      <c r="D1197" s="1" t="s">
        <v>5</v>
      </c>
      <c r="E1197" s="1" t="str">
        <f>"8719262001749"</f>
        <v>8719262001749</v>
      </c>
      <c r="F1197" s="1">
        <v>2400</v>
      </c>
    </row>
    <row r="1198" spans="1:6" x14ac:dyDescent="0.25">
      <c r="A1198" s="5" t="s">
        <v>1742</v>
      </c>
      <c r="B1198" s="5" t="s">
        <v>1743</v>
      </c>
      <c r="C1198" s="1">
        <v>1</v>
      </c>
      <c r="D1198" s="1" t="s">
        <v>5</v>
      </c>
      <c r="E1198" s="1" t="str">
        <f>"8719262007222"</f>
        <v>8719262007222</v>
      </c>
      <c r="F1198" s="1">
        <v>2400</v>
      </c>
    </row>
    <row r="1199" spans="1:6" x14ac:dyDescent="0.25">
      <c r="A1199" s="5" t="s">
        <v>1744</v>
      </c>
      <c r="B1199" s="5" t="s">
        <v>1745</v>
      </c>
      <c r="C1199" s="1">
        <v>1</v>
      </c>
      <c r="D1199" s="1" t="s">
        <v>5</v>
      </c>
      <c r="E1199" s="1" t="str">
        <f>"8719262001367"</f>
        <v>8719262001367</v>
      </c>
      <c r="F1199" s="1">
        <v>2400</v>
      </c>
    </row>
    <row r="1200" spans="1:6" x14ac:dyDescent="0.25">
      <c r="A1200" s="5" t="s">
        <v>1746</v>
      </c>
      <c r="B1200" s="5" t="s">
        <v>1747</v>
      </c>
      <c r="C1200" s="1">
        <v>1</v>
      </c>
      <c r="D1200" s="1" t="s">
        <v>5</v>
      </c>
      <c r="E1200" s="1" t="str">
        <f>"8718469536351"</f>
        <v>8718469536351</v>
      </c>
      <c r="F1200" s="1">
        <v>2400</v>
      </c>
    </row>
    <row r="1201" spans="1:6" x14ac:dyDescent="0.25">
      <c r="A1201" s="5" t="s">
        <v>1748</v>
      </c>
      <c r="B1201" s="5" t="s">
        <v>1749</v>
      </c>
      <c r="C1201" s="1">
        <v>1</v>
      </c>
      <c r="D1201" s="1" t="s">
        <v>5</v>
      </c>
      <c r="E1201" s="1" t="str">
        <f>"8719262003552"</f>
        <v>8719262003552</v>
      </c>
      <c r="F1201" s="1">
        <v>2400</v>
      </c>
    </row>
    <row r="1202" spans="1:6" x14ac:dyDescent="0.25">
      <c r="A1202" s="5" t="s">
        <v>1748</v>
      </c>
      <c r="B1202" s="5" t="s">
        <v>1750</v>
      </c>
      <c r="C1202" s="1">
        <v>1</v>
      </c>
      <c r="D1202" s="1" t="s">
        <v>5</v>
      </c>
      <c r="E1202" s="1" t="str">
        <f>"8718469538768"</f>
        <v>8718469538768</v>
      </c>
      <c r="F1202" s="1">
        <v>2400</v>
      </c>
    </row>
    <row r="1203" spans="1:6" x14ac:dyDescent="0.25">
      <c r="A1203" s="5" t="s">
        <v>1748</v>
      </c>
      <c r="B1203" s="5" t="s">
        <v>1751</v>
      </c>
      <c r="C1203" s="1">
        <v>1</v>
      </c>
      <c r="D1203" s="1" t="s">
        <v>5</v>
      </c>
      <c r="E1203" s="1" t="str">
        <f>"8719262000445"</f>
        <v>8719262000445</v>
      </c>
      <c r="F1203" s="1">
        <v>2400</v>
      </c>
    </row>
    <row r="1204" spans="1:6" x14ac:dyDescent="0.25">
      <c r="A1204" s="5" t="s">
        <v>1752</v>
      </c>
      <c r="B1204" s="5" t="s">
        <v>1753</v>
      </c>
      <c r="C1204" s="1">
        <v>1</v>
      </c>
      <c r="D1204" s="1" t="s">
        <v>5</v>
      </c>
      <c r="E1204" s="1" t="str">
        <f>"8713748982904"</f>
        <v>8713748982904</v>
      </c>
      <c r="F1204" s="1">
        <v>2400</v>
      </c>
    </row>
    <row r="1205" spans="1:6" x14ac:dyDescent="0.25">
      <c r="A1205" s="5" t="s">
        <v>1754</v>
      </c>
      <c r="B1205" s="5" t="s">
        <v>1755</v>
      </c>
      <c r="C1205" s="1">
        <v>1</v>
      </c>
      <c r="D1205" s="1" t="s">
        <v>5</v>
      </c>
      <c r="E1205" s="1" t="str">
        <f>"0600753812327"</f>
        <v>0600753812327</v>
      </c>
      <c r="F1205" s="1">
        <v>2600</v>
      </c>
    </row>
    <row r="1206" spans="1:6" x14ac:dyDescent="0.25">
      <c r="A1206" s="5" t="s">
        <v>1756</v>
      </c>
      <c r="B1206" s="5" t="s">
        <v>1757</v>
      </c>
      <c r="C1206" s="1">
        <v>1</v>
      </c>
      <c r="D1206" s="1" t="s">
        <v>5</v>
      </c>
      <c r="E1206" s="1" t="str">
        <f>"0600753834244"</f>
        <v>0600753834244</v>
      </c>
      <c r="F1206" s="1">
        <v>2600</v>
      </c>
    </row>
    <row r="1207" spans="1:6" x14ac:dyDescent="0.25">
      <c r="A1207" s="5" t="s">
        <v>1758</v>
      </c>
      <c r="B1207" s="5" t="s">
        <v>1759</v>
      </c>
      <c r="C1207" s="1">
        <v>1</v>
      </c>
      <c r="D1207" s="1" t="s">
        <v>5</v>
      </c>
      <c r="E1207" s="1" t="str">
        <f>"8719262001435"</f>
        <v>8719262001435</v>
      </c>
      <c r="F1207" s="1">
        <v>2400</v>
      </c>
    </row>
    <row r="1208" spans="1:6" x14ac:dyDescent="0.25">
      <c r="A1208" s="5" t="s">
        <v>1760</v>
      </c>
      <c r="B1208" s="5" t="s">
        <v>1761</v>
      </c>
      <c r="C1208" s="1">
        <v>1</v>
      </c>
      <c r="D1208" s="1" t="s">
        <v>5</v>
      </c>
      <c r="E1208" s="1" t="str">
        <f>"8719262004320"</f>
        <v>8719262004320</v>
      </c>
      <c r="F1208" s="1">
        <v>2400</v>
      </c>
    </row>
    <row r="1209" spans="1:6" x14ac:dyDescent="0.25">
      <c r="A1209" s="5" t="s">
        <v>1762</v>
      </c>
      <c r="B1209" s="5" t="s">
        <v>1763</v>
      </c>
      <c r="C1209" s="1">
        <v>1</v>
      </c>
      <c r="D1209" s="1" t="s">
        <v>5</v>
      </c>
      <c r="E1209" s="1" t="str">
        <f>"8718469540273"</f>
        <v>8718469540273</v>
      </c>
      <c r="F1209" s="1">
        <v>2400</v>
      </c>
    </row>
    <row r="1210" spans="1:6" x14ac:dyDescent="0.25">
      <c r="A1210" s="5" t="s">
        <v>1764</v>
      </c>
      <c r="B1210" s="5" t="s">
        <v>1765</v>
      </c>
      <c r="C1210" s="1">
        <v>2</v>
      </c>
      <c r="D1210" s="1" t="s">
        <v>5</v>
      </c>
      <c r="E1210" s="1" t="str">
        <f>"8719262000780"</f>
        <v>8719262000780</v>
      </c>
      <c r="F1210" s="1">
        <v>2900</v>
      </c>
    </row>
    <row r="1211" spans="1:6" x14ac:dyDescent="0.25">
      <c r="A1211" s="5" t="s">
        <v>1764</v>
      </c>
      <c r="B1211" s="5" t="s">
        <v>1766</v>
      </c>
      <c r="C1211" s="1">
        <v>2</v>
      </c>
      <c r="D1211" s="1" t="s">
        <v>5</v>
      </c>
      <c r="E1211" s="1" t="str">
        <f>"8719262000773"</f>
        <v>8719262000773</v>
      </c>
      <c r="F1211" s="1">
        <v>2900</v>
      </c>
    </row>
    <row r="1212" spans="1:6" x14ac:dyDescent="0.25">
      <c r="A1212" s="5" t="s">
        <v>1767</v>
      </c>
      <c r="B1212" s="5" t="s">
        <v>1768</v>
      </c>
      <c r="C1212" s="1">
        <v>1</v>
      </c>
      <c r="D1212" s="1" t="s">
        <v>5</v>
      </c>
      <c r="E1212" s="1" t="str">
        <f>"8718469533817"</f>
        <v>8718469533817</v>
      </c>
      <c r="F1212" s="1">
        <v>2400</v>
      </c>
    </row>
    <row r="1213" spans="1:6" x14ac:dyDescent="0.25">
      <c r="A1213" s="5" t="s">
        <v>1767</v>
      </c>
      <c r="B1213" s="5" t="s">
        <v>1769</v>
      </c>
      <c r="C1213" s="1">
        <v>2</v>
      </c>
      <c r="D1213" s="1" t="s">
        <v>5</v>
      </c>
      <c r="E1213" s="1" t="str">
        <f>"8719262001466"</f>
        <v>8719262001466</v>
      </c>
      <c r="F1213" s="1">
        <v>2900</v>
      </c>
    </row>
    <row r="1214" spans="1:6" x14ac:dyDescent="0.25">
      <c r="A1214" s="5" t="s">
        <v>1770</v>
      </c>
      <c r="B1214" s="5" t="s">
        <v>1771</v>
      </c>
      <c r="C1214" s="1">
        <v>1</v>
      </c>
      <c r="D1214" s="1" t="s">
        <v>5</v>
      </c>
      <c r="E1214" s="1" t="str">
        <f>"8718469531998"</f>
        <v>8718469531998</v>
      </c>
      <c r="F1214" s="1">
        <v>2400</v>
      </c>
    </row>
    <row r="1215" spans="1:6" x14ac:dyDescent="0.25">
      <c r="A1215" s="5" t="s">
        <v>1772</v>
      </c>
      <c r="B1215" s="5" t="s">
        <v>1773</v>
      </c>
      <c r="C1215" s="1">
        <v>1</v>
      </c>
      <c r="D1215" s="1" t="s">
        <v>5</v>
      </c>
      <c r="E1215" s="1" t="str">
        <f>"8718469537945"</f>
        <v>8718469537945</v>
      </c>
      <c r="F1215" s="1">
        <v>2400</v>
      </c>
    </row>
    <row r="1216" spans="1:6" x14ac:dyDescent="0.25">
      <c r="A1216" s="5" t="s">
        <v>1774</v>
      </c>
      <c r="B1216" s="5" t="s">
        <v>1775</v>
      </c>
      <c r="C1216" s="1">
        <v>2</v>
      </c>
      <c r="D1216" s="1" t="s">
        <v>5</v>
      </c>
      <c r="E1216" s="1" t="str">
        <f>"0600753423257"</f>
        <v>0600753423257</v>
      </c>
      <c r="F1216" s="1">
        <v>3100</v>
      </c>
    </row>
    <row r="1217" spans="1:6" x14ac:dyDescent="0.25">
      <c r="A1217" s="5" t="s">
        <v>1776</v>
      </c>
      <c r="B1217" s="5" t="s">
        <v>1777</v>
      </c>
      <c r="C1217" s="1">
        <v>2</v>
      </c>
      <c r="D1217" s="1" t="s">
        <v>5</v>
      </c>
      <c r="E1217" s="1" t="str">
        <f>"0600753576724"</f>
        <v>0600753576724</v>
      </c>
      <c r="F1217" s="1">
        <v>3100</v>
      </c>
    </row>
    <row r="1218" spans="1:6" x14ac:dyDescent="0.25">
      <c r="A1218" s="5" t="s">
        <v>1778</v>
      </c>
      <c r="B1218" s="5" t="s">
        <v>1779</v>
      </c>
      <c r="C1218" s="1">
        <v>2</v>
      </c>
      <c r="D1218" s="1" t="s">
        <v>5</v>
      </c>
      <c r="E1218" s="1" t="str">
        <f>"8719262004603"</f>
        <v>8719262004603</v>
      </c>
      <c r="F1218" s="1">
        <v>2900</v>
      </c>
    </row>
    <row r="1219" spans="1:6" x14ac:dyDescent="0.25">
      <c r="A1219" s="5" t="s">
        <v>1780</v>
      </c>
      <c r="B1219" s="5" t="s">
        <v>1781</v>
      </c>
      <c r="C1219" s="1">
        <v>1</v>
      </c>
      <c r="D1219" s="1" t="s">
        <v>5</v>
      </c>
      <c r="E1219" s="1" t="str">
        <f>"8718469532001"</f>
        <v>8718469532001</v>
      </c>
      <c r="F1219" s="1">
        <v>2400</v>
      </c>
    </row>
    <row r="1220" spans="1:6" x14ac:dyDescent="0.25">
      <c r="A1220" s="5" t="s">
        <v>1782</v>
      </c>
      <c r="B1220" s="5" t="s">
        <v>1783</v>
      </c>
      <c r="C1220" s="1">
        <v>1</v>
      </c>
      <c r="D1220" s="1" t="s">
        <v>5</v>
      </c>
      <c r="E1220" s="1" t="str">
        <f>"8718469535323"</f>
        <v>8718469535323</v>
      </c>
      <c r="F1220" s="1">
        <v>2000</v>
      </c>
    </row>
    <row r="1221" spans="1:6" x14ac:dyDescent="0.25">
      <c r="A1221" s="5" t="s">
        <v>1784</v>
      </c>
      <c r="B1221" s="5" t="s">
        <v>1785</v>
      </c>
      <c r="C1221" s="1">
        <v>1</v>
      </c>
      <c r="D1221" s="1" t="s">
        <v>5</v>
      </c>
      <c r="E1221" s="1" t="str">
        <f>"8718469540242"</f>
        <v>8718469540242</v>
      </c>
      <c r="F1221" s="1">
        <v>1300</v>
      </c>
    </row>
    <row r="1222" spans="1:6" x14ac:dyDescent="0.25">
      <c r="A1222" s="5" t="s">
        <v>1784</v>
      </c>
      <c r="B1222" s="5" t="s">
        <v>1786</v>
      </c>
      <c r="C1222" s="1">
        <v>1</v>
      </c>
      <c r="D1222" s="1" t="s">
        <v>5</v>
      </c>
      <c r="E1222" s="1" t="str">
        <f>"8718469540259"</f>
        <v>8718469540259</v>
      </c>
      <c r="F1222" s="1">
        <v>2400</v>
      </c>
    </row>
    <row r="1223" spans="1:6" x14ac:dyDescent="0.25">
      <c r="A1223" s="5" t="s">
        <v>1787</v>
      </c>
      <c r="B1223" s="5" t="s">
        <v>1788</v>
      </c>
      <c r="C1223" s="1">
        <v>1</v>
      </c>
      <c r="D1223" s="1" t="s">
        <v>5</v>
      </c>
      <c r="E1223" s="1" t="str">
        <f>"8718469531400"</f>
        <v>8718469531400</v>
      </c>
      <c r="F1223" s="1">
        <v>4000</v>
      </c>
    </row>
    <row r="1224" spans="1:6" x14ac:dyDescent="0.25">
      <c r="A1224" s="5" t="s">
        <v>1789</v>
      </c>
      <c r="B1224" s="5" t="s">
        <v>1790</v>
      </c>
      <c r="C1224" s="1">
        <v>1</v>
      </c>
      <c r="D1224" s="1" t="s">
        <v>5</v>
      </c>
      <c r="E1224" s="1" t="str">
        <f>"8718469530625"</f>
        <v>8718469530625</v>
      </c>
      <c r="F1224" s="1">
        <v>2400</v>
      </c>
    </row>
    <row r="1225" spans="1:6" x14ac:dyDescent="0.25">
      <c r="A1225" s="5" t="s">
        <v>1791</v>
      </c>
      <c r="B1225" s="5" t="s">
        <v>1792</v>
      </c>
      <c r="C1225" s="1">
        <v>1</v>
      </c>
      <c r="D1225" s="1" t="s">
        <v>5</v>
      </c>
      <c r="E1225" s="1" t="str">
        <f>"8719262004917"</f>
        <v>8719262004917</v>
      </c>
      <c r="F1225" s="1">
        <v>2400</v>
      </c>
    </row>
    <row r="1226" spans="1:6" x14ac:dyDescent="0.25">
      <c r="A1226" s="5" t="s">
        <v>1791</v>
      </c>
      <c r="B1226" s="5" t="s">
        <v>1793</v>
      </c>
      <c r="C1226" s="1">
        <v>1</v>
      </c>
      <c r="D1226" s="1" t="s">
        <v>5</v>
      </c>
      <c r="E1226" s="1" t="str">
        <f>"8718469534791"</f>
        <v>8718469534791</v>
      </c>
      <c r="F1226" s="1">
        <v>2000</v>
      </c>
    </row>
    <row r="1227" spans="1:6" x14ac:dyDescent="0.25">
      <c r="A1227" s="5" t="s">
        <v>1794</v>
      </c>
      <c r="B1227" s="5" t="s">
        <v>1795</v>
      </c>
      <c r="C1227" s="1">
        <v>1</v>
      </c>
      <c r="D1227" s="1" t="s">
        <v>5</v>
      </c>
      <c r="E1227" s="1" t="str">
        <f>"8718469538850"</f>
        <v>8718469538850</v>
      </c>
      <c r="F1227" s="1">
        <v>2400</v>
      </c>
    </row>
    <row r="1228" spans="1:6" x14ac:dyDescent="0.25">
      <c r="A1228" s="5" t="s">
        <v>1796</v>
      </c>
      <c r="B1228" s="5" t="s">
        <v>1797</v>
      </c>
      <c r="C1228" s="1">
        <v>1</v>
      </c>
      <c r="D1228" s="1" t="s">
        <v>5</v>
      </c>
      <c r="E1228" s="1" t="str">
        <f>"8718469532551"</f>
        <v>8718469532551</v>
      </c>
      <c r="F1228" s="1">
        <v>2400</v>
      </c>
    </row>
    <row r="1229" spans="1:6" x14ac:dyDescent="0.25">
      <c r="A1229" s="5" t="s">
        <v>1796</v>
      </c>
      <c r="B1229" s="5" t="s">
        <v>1798</v>
      </c>
      <c r="C1229" s="1">
        <v>1</v>
      </c>
      <c r="D1229" s="1" t="s">
        <v>5</v>
      </c>
      <c r="E1229" s="1" t="str">
        <f>"8718469531646"</f>
        <v>8718469531646</v>
      </c>
      <c r="F1229" s="1">
        <v>2400</v>
      </c>
    </row>
    <row r="1230" spans="1:6" x14ac:dyDescent="0.25">
      <c r="A1230" s="5" t="s">
        <v>1799</v>
      </c>
      <c r="B1230" s="5" t="s">
        <v>1800</v>
      </c>
      <c r="C1230" s="1">
        <v>1</v>
      </c>
      <c r="D1230" s="1" t="s">
        <v>5</v>
      </c>
      <c r="E1230" s="1" t="str">
        <f>"8718469535255"</f>
        <v>8718469535255</v>
      </c>
      <c r="F1230" s="1">
        <v>2400</v>
      </c>
    </row>
    <row r="1231" spans="1:6" x14ac:dyDescent="0.25">
      <c r="A1231" s="5" t="s">
        <v>1799</v>
      </c>
      <c r="B1231" s="5" t="s">
        <v>1801</v>
      </c>
      <c r="C1231" s="1">
        <v>1</v>
      </c>
      <c r="D1231" s="1" t="s">
        <v>5</v>
      </c>
      <c r="E1231" s="1" t="str">
        <f>"8719262006751"</f>
        <v>8719262006751</v>
      </c>
      <c r="F1231" s="1">
        <v>2400</v>
      </c>
    </row>
    <row r="1232" spans="1:6" x14ac:dyDescent="0.25">
      <c r="A1232" s="5" t="s">
        <v>1799</v>
      </c>
      <c r="B1232" s="5" t="s">
        <v>1802</v>
      </c>
      <c r="C1232" s="1">
        <v>1</v>
      </c>
      <c r="D1232" s="1" t="s">
        <v>5</v>
      </c>
      <c r="E1232" s="1" t="str">
        <f>"8718469538942"</f>
        <v>8718469538942</v>
      </c>
      <c r="F1232" s="1">
        <v>2400</v>
      </c>
    </row>
    <row r="1233" spans="1:6" x14ac:dyDescent="0.25">
      <c r="A1233" s="5" t="s">
        <v>1799</v>
      </c>
      <c r="B1233" s="5" t="s">
        <v>1803</v>
      </c>
      <c r="C1233" s="1">
        <v>2</v>
      </c>
      <c r="D1233" s="1" t="s">
        <v>5</v>
      </c>
      <c r="E1233" s="1" t="str">
        <f>"8718469531011"</f>
        <v>8718469531011</v>
      </c>
      <c r="F1233" s="1">
        <v>2900</v>
      </c>
    </row>
    <row r="1234" spans="1:6" x14ac:dyDescent="0.25">
      <c r="A1234" s="5" t="s">
        <v>1799</v>
      </c>
      <c r="B1234" s="5" t="s">
        <v>1804</v>
      </c>
      <c r="C1234" s="1">
        <v>2</v>
      </c>
      <c r="D1234" s="1" t="s">
        <v>5</v>
      </c>
      <c r="E1234" s="1" t="str">
        <f>"8713748980269"</f>
        <v>8713748980269</v>
      </c>
      <c r="F1234" s="1">
        <v>2900</v>
      </c>
    </row>
    <row r="1235" spans="1:6" x14ac:dyDescent="0.25">
      <c r="A1235" s="5" t="s">
        <v>1805</v>
      </c>
      <c r="B1235" s="5" t="s">
        <v>1806</v>
      </c>
      <c r="C1235" s="1">
        <v>1</v>
      </c>
      <c r="D1235" s="1" t="s">
        <v>5</v>
      </c>
      <c r="E1235" s="1" t="str">
        <f>"8718469539369"</f>
        <v>8718469539369</v>
      </c>
      <c r="F1235" s="1">
        <v>2400</v>
      </c>
    </row>
    <row r="1236" spans="1:6" x14ac:dyDescent="0.25">
      <c r="A1236" s="5" t="s">
        <v>1807</v>
      </c>
      <c r="B1236" s="5" t="s">
        <v>1808</v>
      </c>
      <c r="C1236" s="1">
        <v>1</v>
      </c>
      <c r="D1236" s="1" t="s">
        <v>5</v>
      </c>
      <c r="E1236" s="1" t="str">
        <f>"8719262006997"</f>
        <v>8719262006997</v>
      </c>
      <c r="F1236" s="1">
        <v>2600</v>
      </c>
    </row>
    <row r="1237" spans="1:6" x14ac:dyDescent="0.25">
      <c r="A1237" s="5" t="s">
        <v>1809</v>
      </c>
      <c r="B1237" s="5" t="s">
        <v>1810</v>
      </c>
      <c r="C1237" s="1">
        <v>1</v>
      </c>
      <c r="D1237" s="1" t="s">
        <v>5</v>
      </c>
      <c r="E1237" s="1" t="str">
        <f>"8713748980856"</f>
        <v>8713748980856</v>
      </c>
      <c r="F1237" s="1">
        <v>1600</v>
      </c>
    </row>
    <row r="1238" spans="1:6" x14ac:dyDescent="0.25">
      <c r="A1238" s="5" t="s">
        <v>1811</v>
      </c>
      <c r="B1238" s="5" t="s">
        <v>1812</v>
      </c>
      <c r="C1238" s="1">
        <v>2</v>
      </c>
      <c r="D1238" s="1" t="s">
        <v>5</v>
      </c>
      <c r="E1238" s="1" t="str">
        <f>"8719262004740"</f>
        <v>8719262004740</v>
      </c>
      <c r="F1238" s="1">
        <v>2900</v>
      </c>
    </row>
    <row r="1239" spans="1:6" x14ac:dyDescent="0.25">
      <c r="A1239" s="5" t="s">
        <v>1811</v>
      </c>
      <c r="B1239" s="5" t="s">
        <v>1813</v>
      </c>
      <c r="C1239" s="1">
        <v>1</v>
      </c>
      <c r="D1239" s="1" t="s">
        <v>5</v>
      </c>
      <c r="E1239" s="1" t="str">
        <f>"8718469537617"</f>
        <v>8718469537617</v>
      </c>
      <c r="F1239" s="1">
        <v>2400</v>
      </c>
    </row>
    <row r="1240" spans="1:6" x14ac:dyDescent="0.25">
      <c r="A1240" s="5" t="s">
        <v>1811</v>
      </c>
      <c r="B1240" s="5" t="s">
        <v>1814</v>
      </c>
      <c r="C1240" s="1">
        <v>1</v>
      </c>
      <c r="D1240" s="1" t="s">
        <v>5</v>
      </c>
      <c r="E1240" s="1" t="str">
        <f>"8718469536382"</f>
        <v>8718469536382</v>
      </c>
      <c r="F1240" s="1">
        <v>2400</v>
      </c>
    </row>
    <row r="1241" spans="1:6" x14ac:dyDescent="0.25">
      <c r="A1241" s="5" t="s">
        <v>1811</v>
      </c>
      <c r="B1241" s="5" t="s">
        <v>1815</v>
      </c>
      <c r="C1241" s="1">
        <v>1</v>
      </c>
      <c r="D1241" s="1" t="s">
        <v>5</v>
      </c>
      <c r="E1241" s="1" t="str">
        <f>"8713748980535"</f>
        <v>8713748980535</v>
      </c>
      <c r="F1241" s="1">
        <v>2400</v>
      </c>
    </row>
    <row r="1242" spans="1:6" x14ac:dyDescent="0.25">
      <c r="A1242" s="5" t="s">
        <v>1816</v>
      </c>
      <c r="B1242" s="5" t="s">
        <v>1817</v>
      </c>
      <c r="C1242" s="1">
        <v>1</v>
      </c>
      <c r="D1242" s="1" t="s">
        <v>5</v>
      </c>
      <c r="E1242" s="1" t="str">
        <f>"8719262006874"</f>
        <v>8719262006874</v>
      </c>
      <c r="F1242" s="1">
        <v>2400</v>
      </c>
    </row>
    <row r="1243" spans="1:6" x14ac:dyDescent="0.25">
      <c r="A1243" s="5" t="s">
        <v>1818</v>
      </c>
      <c r="B1243" s="5" t="s">
        <v>1819</v>
      </c>
      <c r="C1243" s="1">
        <v>2</v>
      </c>
      <c r="D1243" s="1" t="s">
        <v>5</v>
      </c>
      <c r="E1243" s="1" t="str">
        <f>"8719262006072"</f>
        <v>8719262006072</v>
      </c>
      <c r="F1243" s="1">
        <v>2900</v>
      </c>
    </row>
    <row r="1244" spans="1:6" x14ac:dyDescent="0.25">
      <c r="A1244" s="5" t="s">
        <v>1818</v>
      </c>
      <c r="B1244" s="5" t="s">
        <v>1820</v>
      </c>
      <c r="C1244" s="1">
        <v>2</v>
      </c>
      <c r="D1244" s="1" t="s">
        <v>5</v>
      </c>
      <c r="E1244" s="1" t="str">
        <f>"8719262006089"</f>
        <v>8719262006089</v>
      </c>
      <c r="F1244" s="1">
        <v>2900</v>
      </c>
    </row>
    <row r="1245" spans="1:6" x14ac:dyDescent="0.25">
      <c r="A1245" s="5" t="s">
        <v>1818</v>
      </c>
      <c r="B1245" s="5" t="s">
        <v>1821</v>
      </c>
      <c r="C1245" s="1">
        <v>2</v>
      </c>
      <c r="D1245" s="1" t="s">
        <v>5</v>
      </c>
      <c r="E1245" s="1" t="str">
        <f>"8719262006096"</f>
        <v>8719262006096</v>
      </c>
      <c r="F1245" s="1">
        <v>2900</v>
      </c>
    </row>
    <row r="1246" spans="1:6" x14ac:dyDescent="0.25">
      <c r="A1246" s="5" t="s">
        <v>1818</v>
      </c>
      <c r="B1246" s="5" t="s">
        <v>1822</v>
      </c>
      <c r="C1246" s="1">
        <v>2</v>
      </c>
      <c r="D1246" s="1" t="s">
        <v>5</v>
      </c>
      <c r="E1246" s="1" t="str">
        <f>"8719262006102"</f>
        <v>8719262006102</v>
      </c>
      <c r="F1246" s="1">
        <v>2900</v>
      </c>
    </row>
    <row r="1247" spans="1:6" x14ac:dyDescent="0.25">
      <c r="A1247" s="5" t="s">
        <v>1823</v>
      </c>
      <c r="B1247" s="5" t="s">
        <v>1824</v>
      </c>
      <c r="C1247" s="1">
        <v>1</v>
      </c>
      <c r="D1247" s="1" t="s">
        <v>5</v>
      </c>
      <c r="E1247" s="1" t="str">
        <f>"8718469538645"</f>
        <v>8718469538645</v>
      </c>
      <c r="F1247" s="1">
        <v>2700</v>
      </c>
    </row>
    <row r="1248" spans="1:6" x14ac:dyDescent="0.25">
      <c r="A1248" s="5" t="s">
        <v>1825</v>
      </c>
      <c r="B1248" s="5" t="s">
        <v>1825</v>
      </c>
      <c r="C1248" s="1">
        <v>1</v>
      </c>
      <c r="D1248" s="1" t="s">
        <v>5</v>
      </c>
      <c r="E1248" s="1" t="str">
        <f>"0600753600986"</f>
        <v>0600753600986</v>
      </c>
      <c r="F1248" s="1">
        <v>2700</v>
      </c>
    </row>
    <row r="1249" spans="1:6" x14ac:dyDescent="0.25">
      <c r="A1249" s="5" t="s">
        <v>1825</v>
      </c>
      <c r="B1249" s="5" t="s">
        <v>1826</v>
      </c>
      <c r="C1249" s="1">
        <v>1</v>
      </c>
      <c r="D1249" s="1" t="s">
        <v>5</v>
      </c>
      <c r="E1249" s="1" t="str">
        <f>"0600753600948"</f>
        <v>0600753600948</v>
      </c>
      <c r="F1249" s="1">
        <v>2700</v>
      </c>
    </row>
    <row r="1250" spans="1:6" x14ac:dyDescent="0.25">
      <c r="A1250" s="5" t="s">
        <v>1827</v>
      </c>
      <c r="B1250" s="5" t="s">
        <v>1828</v>
      </c>
      <c r="C1250" s="1">
        <v>1</v>
      </c>
      <c r="D1250" s="1" t="s">
        <v>5</v>
      </c>
      <c r="E1250" s="1" t="str">
        <f>"8718469540648"</f>
        <v>8718469540648</v>
      </c>
      <c r="F1250" s="1">
        <v>2400</v>
      </c>
    </row>
    <row r="1251" spans="1:6" x14ac:dyDescent="0.25">
      <c r="A1251" s="5" t="s">
        <v>1829</v>
      </c>
      <c r="B1251" s="5" t="s">
        <v>1830</v>
      </c>
      <c r="C1251" s="1">
        <v>2</v>
      </c>
      <c r="D1251" s="1" t="s">
        <v>5</v>
      </c>
      <c r="E1251" s="1" t="str">
        <f>"8719262003613"</f>
        <v>8719262003613</v>
      </c>
      <c r="F1251" s="1">
        <v>2900</v>
      </c>
    </row>
    <row r="1252" spans="1:6" x14ac:dyDescent="0.25">
      <c r="A1252" s="5" t="s">
        <v>1829</v>
      </c>
      <c r="B1252" s="5" t="s">
        <v>1831</v>
      </c>
      <c r="C1252" s="1">
        <v>3</v>
      </c>
      <c r="D1252" s="1" t="s">
        <v>225</v>
      </c>
      <c r="E1252" s="1" t="str">
        <f>"8719262003538"</f>
        <v>8719262003538</v>
      </c>
      <c r="F1252" s="1">
        <v>3600</v>
      </c>
    </row>
    <row r="1253" spans="1:6" x14ac:dyDescent="0.25">
      <c r="A1253" s="5" t="s">
        <v>1832</v>
      </c>
      <c r="B1253" s="5" t="s">
        <v>1833</v>
      </c>
      <c r="C1253" s="1">
        <v>2</v>
      </c>
      <c r="D1253" s="1" t="s">
        <v>5</v>
      </c>
      <c r="E1253" s="1" t="str">
        <f>"8718469539321"</f>
        <v>8718469539321</v>
      </c>
      <c r="F1253" s="1">
        <v>2900</v>
      </c>
    </row>
    <row r="1254" spans="1:6" x14ac:dyDescent="0.25">
      <c r="A1254" s="5" t="s">
        <v>1834</v>
      </c>
      <c r="B1254" s="5" t="s">
        <v>1835</v>
      </c>
      <c r="C1254" s="1">
        <v>1</v>
      </c>
      <c r="D1254" s="1" t="s">
        <v>5</v>
      </c>
      <c r="E1254" s="1" t="str">
        <f>"8713748981150"</f>
        <v>8713748981150</v>
      </c>
      <c r="F1254" s="1">
        <v>2400</v>
      </c>
    </row>
    <row r="1255" spans="1:6" x14ac:dyDescent="0.25">
      <c r="A1255" s="5" t="s">
        <v>1834</v>
      </c>
      <c r="B1255" s="5" t="s">
        <v>1836</v>
      </c>
      <c r="C1255" s="1">
        <v>1</v>
      </c>
      <c r="D1255" s="1" t="s">
        <v>5</v>
      </c>
      <c r="E1255" s="1" t="str">
        <f>"8718469531240"</f>
        <v>8718469531240</v>
      </c>
      <c r="F1255" s="1">
        <v>2400</v>
      </c>
    </row>
    <row r="1256" spans="1:6" x14ac:dyDescent="0.25">
      <c r="A1256" s="5" t="s">
        <v>1837</v>
      </c>
      <c r="B1256" s="5" t="s">
        <v>1838</v>
      </c>
      <c r="C1256" s="1">
        <v>1</v>
      </c>
      <c r="D1256" s="1" t="s">
        <v>5</v>
      </c>
      <c r="E1256" s="1" t="str">
        <f>"8719262006393"</f>
        <v>8719262006393</v>
      </c>
      <c r="F1256" s="1">
        <v>2200</v>
      </c>
    </row>
    <row r="1257" spans="1:6" x14ac:dyDescent="0.25">
      <c r="A1257" s="5" t="s">
        <v>1837</v>
      </c>
      <c r="B1257" s="5" t="s">
        <v>1839</v>
      </c>
      <c r="C1257" s="1">
        <v>2</v>
      </c>
      <c r="D1257" s="1" t="s">
        <v>5</v>
      </c>
      <c r="E1257" s="1" t="str">
        <f>"8719262004757"</f>
        <v>8719262004757</v>
      </c>
      <c r="F1257" s="1">
        <v>2900</v>
      </c>
    </row>
    <row r="1258" spans="1:6" x14ac:dyDescent="0.25">
      <c r="A1258" s="5" t="s">
        <v>1840</v>
      </c>
      <c r="B1258" s="5" t="s">
        <v>1841</v>
      </c>
      <c r="C1258" s="1">
        <v>1</v>
      </c>
      <c r="D1258" s="1" t="s">
        <v>5</v>
      </c>
      <c r="E1258" s="1" t="str">
        <f>"8719262002265"</f>
        <v>8719262002265</v>
      </c>
      <c r="F1258" s="1">
        <v>2400</v>
      </c>
    </row>
    <row r="1259" spans="1:6" x14ac:dyDescent="0.25">
      <c r="A1259" s="5" t="s">
        <v>1840</v>
      </c>
      <c r="B1259" s="5" t="s">
        <v>1842</v>
      </c>
      <c r="C1259" s="1">
        <v>1</v>
      </c>
      <c r="D1259" s="1" t="s">
        <v>5</v>
      </c>
      <c r="E1259" s="1" t="str">
        <f>"8719262002272"</f>
        <v>8719262002272</v>
      </c>
      <c r="F1259" s="1">
        <v>2400</v>
      </c>
    </row>
    <row r="1260" spans="1:6" x14ac:dyDescent="0.25">
      <c r="A1260" s="5" t="s">
        <v>1843</v>
      </c>
      <c r="B1260" s="5" t="s">
        <v>1844</v>
      </c>
      <c r="C1260" s="1">
        <v>1</v>
      </c>
      <c r="D1260" s="1" t="s">
        <v>5</v>
      </c>
      <c r="E1260" s="1" t="str">
        <f>"8719262004955"</f>
        <v>8719262004955</v>
      </c>
      <c r="F1260" s="1">
        <v>2400</v>
      </c>
    </row>
    <row r="1261" spans="1:6" x14ac:dyDescent="0.25">
      <c r="A1261" s="5" t="s">
        <v>1845</v>
      </c>
      <c r="B1261" s="5" t="s">
        <v>1846</v>
      </c>
      <c r="C1261" s="1">
        <v>1</v>
      </c>
      <c r="D1261" s="1" t="s">
        <v>5</v>
      </c>
      <c r="E1261" s="1" t="str">
        <f>"8719262000148"</f>
        <v>8719262000148</v>
      </c>
      <c r="F1261" s="1">
        <v>2700</v>
      </c>
    </row>
    <row r="1262" spans="1:6" x14ac:dyDescent="0.25">
      <c r="A1262" s="5" t="s">
        <v>1847</v>
      </c>
      <c r="B1262" s="5" t="s">
        <v>1848</v>
      </c>
      <c r="C1262" s="1">
        <v>1</v>
      </c>
      <c r="D1262" s="1" t="s">
        <v>5</v>
      </c>
      <c r="E1262" s="1" t="str">
        <f>"8719262000940"</f>
        <v>8719262000940</v>
      </c>
      <c r="F1262" s="1">
        <v>2400</v>
      </c>
    </row>
    <row r="1263" spans="1:6" x14ac:dyDescent="0.25">
      <c r="A1263" s="5" t="s">
        <v>1849</v>
      </c>
      <c r="B1263" s="5" t="s">
        <v>1850</v>
      </c>
      <c r="C1263" s="1">
        <v>1</v>
      </c>
      <c r="D1263" s="1" t="s">
        <v>5</v>
      </c>
      <c r="E1263" s="1" t="str">
        <f>"8719262002425"</f>
        <v>8719262002425</v>
      </c>
      <c r="F1263" s="1">
        <v>2400</v>
      </c>
    </row>
    <row r="1264" spans="1:6" x14ac:dyDescent="0.25">
      <c r="A1264" s="5" t="s">
        <v>1851</v>
      </c>
      <c r="B1264" s="5" t="s">
        <v>1852</v>
      </c>
      <c r="C1264" s="1">
        <v>1</v>
      </c>
      <c r="D1264" s="1" t="s">
        <v>5</v>
      </c>
      <c r="E1264" s="1" t="str">
        <f>"8712944331967"</f>
        <v>8712944331967</v>
      </c>
      <c r="F1264" s="1">
        <v>2400</v>
      </c>
    </row>
    <row r="1265" spans="1:6" x14ac:dyDescent="0.25">
      <c r="A1265" s="5" t="s">
        <v>1851</v>
      </c>
      <c r="B1265" s="5" t="s">
        <v>1853</v>
      </c>
      <c r="C1265" s="1">
        <v>1</v>
      </c>
      <c r="D1265" s="1" t="s">
        <v>5</v>
      </c>
      <c r="E1265" s="1" t="str">
        <f>"8712944331950"</f>
        <v>8712944331950</v>
      </c>
      <c r="F1265" s="1">
        <v>2400</v>
      </c>
    </row>
    <row r="1266" spans="1:6" x14ac:dyDescent="0.25">
      <c r="A1266" s="5" t="s">
        <v>1851</v>
      </c>
      <c r="B1266" s="5" t="s">
        <v>1854</v>
      </c>
      <c r="C1266" s="1">
        <v>1</v>
      </c>
      <c r="D1266" s="1" t="s">
        <v>5</v>
      </c>
      <c r="E1266" s="1" t="str">
        <f>"8712944332940"</f>
        <v>8712944332940</v>
      </c>
      <c r="F1266" s="1">
        <v>2400</v>
      </c>
    </row>
    <row r="1267" spans="1:6" x14ac:dyDescent="0.25">
      <c r="A1267" s="5" t="s">
        <v>1851</v>
      </c>
      <c r="B1267" s="5" t="s">
        <v>1855</v>
      </c>
      <c r="C1267" s="1">
        <v>1</v>
      </c>
      <c r="D1267" s="1" t="s">
        <v>5</v>
      </c>
      <c r="E1267" s="1" t="str">
        <f>"8719262004818"</f>
        <v>8719262004818</v>
      </c>
      <c r="F1267" s="1">
        <v>2400</v>
      </c>
    </row>
    <row r="1268" spans="1:6" x14ac:dyDescent="0.25">
      <c r="A1268" s="5" t="s">
        <v>1851</v>
      </c>
      <c r="B1268" s="5" t="s">
        <v>1856</v>
      </c>
      <c r="C1268" s="1">
        <v>1</v>
      </c>
      <c r="D1268" s="1" t="s">
        <v>5</v>
      </c>
      <c r="E1268" s="1" t="str">
        <f>"8719262004832"</f>
        <v>8719262004832</v>
      </c>
      <c r="F1268" s="1">
        <v>2400</v>
      </c>
    </row>
    <row r="1269" spans="1:6" x14ac:dyDescent="0.25">
      <c r="A1269" s="5" t="s">
        <v>1851</v>
      </c>
      <c r="B1269" s="5" t="s">
        <v>1857</v>
      </c>
      <c r="C1269" s="1">
        <v>1</v>
      </c>
      <c r="D1269" s="1" t="s">
        <v>5</v>
      </c>
      <c r="E1269" s="1" t="str">
        <f>"8719262004825"</f>
        <v>8719262004825</v>
      </c>
      <c r="F1269" s="1">
        <v>2400</v>
      </c>
    </row>
    <row r="1270" spans="1:6" x14ac:dyDescent="0.25">
      <c r="A1270" s="5" t="s">
        <v>1851</v>
      </c>
      <c r="B1270" s="5" t="s">
        <v>1858</v>
      </c>
      <c r="C1270" s="1">
        <v>1</v>
      </c>
      <c r="D1270" s="1" t="s">
        <v>5</v>
      </c>
      <c r="E1270" s="1" t="str">
        <f>"8712944331455"</f>
        <v>8712944331455</v>
      </c>
      <c r="F1270" s="1">
        <v>2400</v>
      </c>
    </row>
    <row r="1271" spans="1:6" x14ac:dyDescent="0.25">
      <c r="A1271" s="5" t="s">
        <v>1851</v>
      </c>
      <c r="B1271" s="5" t="s">
        <v>1859</v>
      </c>
      <c r="C1271" s="1">
        <v>1</v>
      </c>
      <c r="D1271" s="1" t="s">
        <v>5</v>
      </c>
      <c r="E1271" s="1" t="str">
        <f>"8712944333022"</f>
        <v>8712944333022</v>
      </c>
      <c r="F1271" s="1">
        <v>2400</v>
      </c>
    </row>
    <row r="1272" spans="1:6" x14ac:dyDescent="0.25">
      <c r="A1272" s="5" t="s">
        <v>1851</v>
      </c>
      <c r="B1272" s="5" t="s">
        <v>1860</v>
      </c>
      <c r="C1272" s="1">
        <v>1</v>
      </c>
      <c r="D1272" s="1" t="s">
        <v>5</v>
      </c>
      <c r="E1272" s="1" t="str">
        <f>"8712944331462"</f>
        <v>8712944331462</v>
      </c>
      <c r="F1272" s="1">
        <v>2400</v>
      </c>
    </row>
    <row r="1273" spans="1:6" x14ac:dyDescent="0.25">
      <c r="A1273" s="5" t="s">
        <v>1851</v>
      </c>
      <c r="B1273" s="5" t="s">
        <v>1851</v>
      </c>
      <c r="C1273" s="1">
        <v>1</v>
      </c>
      <c r="D1273" s="1" t="s">
        <v>5</v>
      </c>
      <c r="E1273" s="1" t="str">
        <f>"0602567932253"</f>
        <v>0602567932253</v>
      </c>
      <c r="F1273" s="1">
        <v>2600</v>
      </c>
    </row>
    <row r="1274" spans="1:6" x14ac:dyDescent="0.25">
      <c r="A1274" s="5" t="s">
        <v>1851</v>
      </c>
      <c r="B1274" s="5" t="s">
        <v>1861</v>
      </c>
      <c r="C1274" s="1">
        <v>2</v>
      </c>
      <c r="D1274" s="1" t="s">
        <v>5</v>
      </c>
      <c r="E1274" s="1" t="str">
        <f>"8719262005730"</f>
        <v>8719262005730</v>
      </c>
      <c r="F1274" s="1">
        <v>2900</v>
      </c>
    </row>
    <row r="1275" spans="1:6" x14ac:dyDescent="0.25">
      <c r="A1275" s="5" t="s">
        <v>1862</v>
      </c>
      <c r="B1275" s="5" t="s">
        <v>1863</v>
      </c>
      <c r="C1275" s="1">
        <v>1</v>
      </c>
      <c r="D1275" s="1" t="s">
        <v>5</v>
      </c>
      <c r="E1275" s="1" t="str">
        <f>"8718469540778"</f>
        <v>8718469540778</v>
      </c>
      <c r="F1275" s="1">
        <v>2400</v>
      </c>
    </row>
    <row r="1276" spans="1:6" x14ac:dyDescent="0.25">
      <c r="A1276" s="5" t="s">
        <v>1862</v>
      </c>
      <c r="B1276" s="5" t="s">
        <v>1864</v>
      </c>
      <c r="C1276" s="1">
        <v>1</v>
      </c>
      <c r="D1276" s="1" t="s">
        <v>5</v>
      </c>
      <c r="E1276" s="1" t="str">
        <f>"8718469534845"</f>
        <v>8718469534845</v>
      </c>
      <c r="F1276" s="1">
        <v>2400</v>
      </c>
    </row>
    <row r="1277" spans="1:6" x14ac:dyDescent="0.25">
      <c r="A1277" s="5" t="s">
        <v>1865</v>
      </c>
      <c r="B1277" s="5" t="s">
        <v>1866</v>
      </c>
      <c r="C1277" s="1">
        <v>2</v>
      </c>
      <c r="D1277" s="1" t="s">
        <v>5</v>
      </c>
      <c r="E1277" s="1" t="str">
        <f>"8719262006010"</f>
        <v>8719262006010</v>
      </c>
      <c r="F1277" s="1">
        <v>2900</v>
      </c>
    </row>
    <row r="1278" spans="1:6" x14ac:dyDescent="0.25">
      <c r="A1278" s="5" t="s">
        <v>1867</v>
      </c>
      <c r="B1278" s="5" t="s">
        <v>1868</v>
      </c>
      <c r="C1278" s="1">
        <v>1</v>
      </c>
      <c r="D1278" s="1" t="s">
        <v>5</v>
      </c>
      <c r="E1278" s="1" t="str">
        <f>"8719262003583"</f>
        <v>8719262003583</v>
      </c>
      <c r="F1278" s="1">
        <v>2400</v>
      </c>
    </row>
    <row r="1279" spans="1:6" x14ac:dyDescent="0.25">
      <c r="A1279" s="5" t="s">
        <v>1867</v>
      </c>
      <c r="B1279" s="5" t="s">
        <v>1869</v>
      </c>
      <c r="C1279" s="1">
        <v>1</v>
      </c>
      <c r="D1279" s="1" t="s">
        <v>5</v>
      </c>
      <c r="E1279" s="1" t="str">
        <f>"8719262002876"</f>
        <v>8719262002876</v>
      </c>
      <c r="F1279" s="1">
        <v>2400</v>
      </c>
    </row>
    <row r="1280" spans="1:6" x14ac:dyDescent="0.25">
      <c r="A1280" s="5" t="s">
        <v>1870</v>
      </c>
      <c r="B1280" s="5" t="s">
        <v>1871</v>
      </c>
      <c r="C1280" s="1">
        <v>1</v>
      </c>
      <c r="D1280" s="1" t="s">
        <v>5</v>
      </c>
      <c r="E1280" s="1" t="str">
        <f>"8718469535859"</f>
        <v>8718469535859</v>
      </c>
      <c r="F1280" s="1">
        <v>2400</v>
      </c>
    </row>
    <row r="1281" spans="1:6" x14ac:dyDescent="0.25">
      <c r="A1281" s="5" t="s">
        <v>1870</v>
      </c>
      <c r="B1281" s="5" t="s">
        <v>1872</v>
      </c>
      <c r="C1281" s="1">
        <v>1</v>
      </c>
      <c r="D1281" s="1" t="s">
        <v>5</v>
      </c>
      <c r="E1281" s="1" t="str">
        <f>"8719262008243"</f>
        <v>8719262008243</v>
      </c>
      <c r="F1281" s="1">
        <v>2400</v>
      </c>
    </row>
    <row r="1282" spans="1:6" x14ac:dyDescent="0.25">
      <c r="A1282" s="5" t="s">
        <v>1870</v>
      </c>
      <c r="B1282" s="5" t="s">
        <v>1873</v>
      </c>
      <c r="C1282" s="1">
        <v>1</v>
      </c>
      <c r="D1282" s="1" t="s">
        <v>5</v>
      </c>
      <c r="E1282" s="1" t="str">
        <f>"8713748980252"</f>
        <v>8713748980252</v>
      </c>
      <c r="F1282" s="1">
        <v>2400</v>
      </c>
    </row>
    <row r="1283" spans="1:6" x14ac:dyDescent="0.25">
      <c r="A1283" s="5" t="s">
        <v>1874</v>
      </c>
      <c r="B1283" s="5" t="s">
        <v>1875</v>
      </c>
      <c r="C1283" s="1">
        <v>1</v>
      </c>
      <c r="D1283" s="1" t="s">
        <v>5</v>
      </c>
      <c r="E1283" s="1" t="str">
        <f>"8718469538164"</f>
        <v>8718469538164</v>
      </c>
      <c r="F1283" s="1">
        <v>2400</v>
      </c>
    </row>
    <row r="1284" spans="1:6" x14ac:dyDescent="0.25">
      <c r="A1284" s="5" t="s">
        <v>1874</v>
      </c>
      <c r="B1284" s="5" t="s">
        <v>1876</v>
      </c>
      <c r="C1284" s="1">
        <v>1</v>
      </c>
      <c r="D1284" s="1" t="s">
        <v>5</v>
      </c>
      <c r="E1284" s="1" t="str">
        <f>"8718469538171"</f>
        <v>8718469538171</v>
      </c>
      <c r="F1284" s="1">
        <v>2400</v>
      </c>
    </row>
    <row r="1285" spans="1:6" x14ac:dyDescent="0.25">
      <c r="A1285" s="5" t="s">
        <v>1874</v>
      </c>
      <c r="B1285" s="5" t="s">
        <v>1877</v>
      </c>
      <c r="C1285" s="1">
        <v>1</v>
      </c>
      <c r="D1285" s="1" t="s">
        <v>5</v>
      </c>
      <c r="E1285" s="1" t="str">
        <f>"8718469538188"</f>
        <v>8718469538188</v>
      </c>
      <c r="F1285" s="1">
        <v>2400</v>
      </c>
    </row>
    <row r="1286" spans="1:6" x14ac:dyDescent="0.25">
      <c r="A1286" s="5" t="s">
        <v>1874</v>
      </c>
      <c r="B1286" s="5" t="s">
        <v>1878</v>
      </c>
      <c r="C1286" s="1">
        <v>1</v>
      </c>
      <c r="D1286" s="1" t="s">
        <v>5</v>
      </c>
      <c r="E1286" s="1" t="str">
        <f>"8718469538157"</f>
        <v>8718469538157</v>
      </c>
      <c r="F1286" s="1">
        <v>2400</v>
      </c>
    </row>
    <row r="1287" spans="1:6" x14ac:dyDescent="0.25">
      <c r="A1287" s="5" t="s">
        <v>1874</v>
      </c>
      <c r="B1287" s="5" t="s">
        <v>1879</v>
      </c>
      <c r="C1287" s="1">
        <v>1</v>
      </c>
      <c r="D1287" s="1" t="s">
        <v>5</v>
      </c>
      <c r="E1287" s="1" t="str">
        <f>"8718469538140"</f>
        <v>8718469538140</v>
      </c>
      <c r="F1287" s="1">
        <v>2400</v>
      </c>
    </row>
    <row r="1288" spans="1:6" x14ac:dyDescent="0.25">
      <c r="A1288" s="5" t="s">
        <v>1874</v>
      </c>
      <c r="B1288" s="5" t="s">
        <v>1880</v>
      </c>
      <c r="C1288" s="1">
        <v>1</v>
      </c>
      <c r="D1288" s="1" t="s">
        <v>5</v>
      </c>
      <c r="E1288" s="1" t="str">
        <f>"8718469538133"</f>
        <v>8718469538133</v>
      </c>
      <c r="F1288" s="1">
        <v>2400</v>
      </c>
    </row>
    <row r="1289" spans="1:6" x14ac:dyDescent="0.25">
      <c r="A1289" s="5" t="s">
        <v>1881</v>
      </c>
      <c r="B1289" s="5" t="s">
        <v>1882</v>
      </c>
      <c r="C1289" s="1">
        <v>1</v>
      </c>
      <c r="D1289" s="1" t="s">
        <v>5</v>
      </c>
      <c r="E1289" s="1" t="str">
        <f>"8718469534500"</f>
        <v>8718469534500</v>
      </c>
      <c r="F1289" s="1">
        <v>2400</v>
      </c>
    </row>
    <row r="1290" spans="1:6" x14ac:dyDescent="0.25">
      <c r="A1290" s="5" t="s">
        <v>1881</v>
      </c>
      <c r="B1290" s="5" t="s">
        <v>1883</v>
      </c>
      <c r="C1290" s="1">
        <v>1</v>
      </c>
      <c r="D1290" s="1" t="s">
        <v>5</v>
      </c>
      <c r="E1290" s="1" t="str">
        <f>"8718469534494"</f>
        <v>8718469534494</v>
      </c>
      <c r="F1290" s="1">
        <v>2400</v>
      </c>
    </row>
    <row r="1291" spans="1:6" x14ac:dyDescent="0.25">
      <c r="A1291" s="5" t="s">
        <v>1884</v>
      </c>
      <c r="B1291" s="5" t="s">
        <v>1885</v>
      </c>
      <c r="C1291" s="1">
        <v>1</v>
      </c>
      <c r="D1291" s="1" t="s">
        <v>5</v>
      </c>
      <c r="E1291" s="1" t="str">
        <f>"8718469537822"</f>
        <v>8718469537822</v>
      </c>
      <c r="F1291" s="1">
        <v>2400</v>
      </c>
    </row>
    <row r="1292" spans="1:6" x14ac:dyDescent="0.25">
      <c r="A1292" s="5" t="s">
        <v>1884</v>
      </c>
      <c r="B1292" s="5" t="s">
        <v>1886</v>
      </c>
      <c r="C1292" s="1">
        <v>1</v>
      </c>
      <c r="D1292" s="1" t="s">
        <v>5</v>
      </c>
      <c r="E1292" s="1" t="str">
        <f>"8713748980948"</f>
        <v>8713748980948</v>
      </c>
      <c r="F1292" s="1">
        <v>2400</v>
      </c>
    </row>
    <row r="1293" spans="1:6" x14ac:dyDescent="0.25">
      <c r="A1293" s="5" t="s">
        <v>1884</v>
      </c>
      <c r="B1293" s="5" t="s">
        <v>1887</v>
      </c>
      <c r="C1293" s="1">
        <v>1</v>
      </c>
      <c r="D1293" s="1" t="s">
        <v>5</v>
      </c>
      <c r="E1293" s="1" t="str">
        <f>"8713748980580"</f>
        <v>8713748980580</v>
      </c>
      <c r="F1293" s="1">
        <v>2400</v>
      </c>
    </row>
    <row r="1294" spans="1:6" x14ac:dyDescent="0.25">
      <c r="A1294" s="5" t="s">
        <v>1884</v>
      </c>
      <c r="B1294" s="5" t="s">
        <v>1888</v>
      </c>
      <c r="C1294" s="1">
        <v>1</v>
      </c>
      <c r="D1294" s="1" t="s">
        <v>5</v>
      </c>
      <c r="E1294" s="1" t="str">
        <f>"8718469535231"</f>
        <v>8718469535231</v>
      </c>
      <c r="F1294" s="1">
        <v>2400</v>
      </c>
    </row>
    <row r="1295" spans="1:6" x14ac:dyDescent="0.25">
      <c r="A1295" s="5" t="s">
        <v>1884</v>
      </c>
      <c r="B1295" s="5" t="s">
        <v>1889</v>
      </c>
      <c r="C1295" s="1">
        <v>1</v>
      </c>
      <c r="D1295" s="1" t="s">
        <v>5</v>
      </c>
      <c r="E1295" s="1" t="str">
        <f>"8718469535316"</f>
        <v>8718469535316</v>
      </c>
      <c r="F1295" s="1">
        <v>2400</v>
      </c>
    </row>
    <row r="1296" spans="1:6" x14ac:dyDescent="0.25">
      <c r="A1296" s="5" t="s">
        <v>1884</v>
      </c>
      <c r="B1296" s="5" t="s">
        <v>1890</v>
      </c>
      <c r="C1296" s="1">
        <v>1</v>
      </c>
      <c r="D1296" s="1" t="s">
        <v>5</v>
      </c>
      <c r="E1296" s="1" t="str">
        <f>"8719262000742"</f>
        <v>8719262000742</v>
      </c>
      <c r="F1296" s="1">
        <v>2400</v>
      </c>
    </row>
    <row r="1297" spans="1:6" x14ac:dyDescent="0.25">
      <c r="A1297" s="5" t="s">
        <v>1884</v>
      </c>
      <c r="B1297" s="5" t="s">
        <v>1891</v>
      </c>
      <c r="C1297" s="1">
        <v>1</v>
      </c>
      <c r="D1297" s="1" t="s">
        <v>5</v>
      </c>
      <c r="E1297" s="1" t="str">
        <f>"8718469535248"</f>
        <v>8718469535248</v>
      </c>
      <c r="F1297" s="1">
        <v>2400</v>
      </c>
    </row>
    <row r="1298" spans="1:6" x14ac:dyDescent="0.25">
      <c r="A1298" s="5" t="s">
        <v>1884</v>
      </c>
      <c r="B1298" s="5" t="s">
        <v>1892</v>
      </c>
      <c r="C1298" s="1">
        <v>1</v>
      </c>
      <c r="D1298" s="1" t="s">
        <v>5</v>
      </c>
      <c r="E1298" s="1" t="str">
        <f>"0600753369791"</f>
        <v>0600753369791</v>
      </c>
      <c r="F1298" s="1">
        <v>2600</v>
      </c>
    </row>
    <row r="1299" spans="1:6" x14ac:dyDescent="0.25">
      <c r="A1299" s="5" t="s">
        <v>1884</v>
      </c>
      <c r="B1299" s="5" t="s">
        <v>1893</v>
      </c>
      <c r="C1299" s="1">
        <v>1</v>
      </c>
      <c r="D1299" s="1" t="s">
        <v>5</v>
      </c>
      <c r="E1299" s="1" t="str">
        <f>"8713748981037"</f>
        <v>8713748981037</v>
      </c>
      <c r="F1299" s="1">
        <v>2400</v>
      </c>
    </row>
    <row r="1300" spans="1:6" x14ac:dyDescent="0.25">
      <c r="A1300" s="5" t="s">
        <v>1884</v>
      </c>
      <c r="B1300" s="5" t="s">
        <v>1894</v>
      </c>
      <c r="C1300" s="1">
        <v>1</v>
      </c>
      <c r="D1300" s="1" t="s">
        <v>5</v>
      </c>
      <c r="E1300" s="1" t="str">
        <f>"8718469533701"</f>
        <v>8718469533701</v>
      </c>
      <c r="F1300" s="1">
        <v>2400</v>
      </c>
    </row>
    <row r="1301" spans="1:6" x14ac:dyDescent="0.25">
      <c r="A1301" s="5" t="s">
        <v>1884</v>
      </c>
      <c r="B1301" s="5" t="s">
        <v>1895</v>
      </c>
      <c r="C1301" s="1">
        <v>1</v>
      </c>
      <c r="D1301" s="1" t="s">
        <v>5</v>
      </c>
      <c r="E1301" s="1" t="str">
        <f>"8718469535415"</f>
        <v>8718469535415</v>
      </c>
      <c r="F1301" s="1">
        <v>2400</v>
      </c>
    </row>
    <row r="1302" spans="1:6" x14ac:dyDescent="0.25">
      <c r="A1302" s="5" t="s">
        <v>1896</v>
      </c>
      <c r="B1302" s="5" t="s">
        <v>1897</v>
      </c>
      <c r="C1302" s="1">
        <v>2</v>
      </c>
      <c r="D1302" s="1" t="s">
        <v>5</v>
      </c>
      <c r="E1302" s="1" t="str">
        <f>"8718469540839"</f>
        <v>8718469540839</v>
      </c>
      <c r="F1302" s="1">
        <v>2900</v>
      </c>
    </row>
    <row r="1303" spans="1:6" x14ac:dyDescent="0.25">
      <c r="A1303" s="5" t="s">
        <v>1898</v>
      </c>
      <c r="B1303" s="5" t="s">
        <v>1899</v>
      </c>
      <c r="C1303" s="1">
        <v>1</v>
      </c>
      <c r="D1303" s="1" t="s">
        <v>5</v>
      </c>
      <c r="E1303" s="1" t="str">
        <f>"8718469532858"</f>
        <v>8718469532858</v>
      </c>
      <c r="F1303" s="1">
        <v>2400</v>
      </c>
    </row>
    <row r="1304" spans="1:6" x14ac:dyDescent="0.25">
      <c r="A1304" s="5" t="s">
        <v>1900</v>
      </c>
      <c r="B1304" s="5" t="s">
        <v>1901</v>
      </c>
      <c r="C1304" s="1">
        <v>1</v>
      </c>
      <c r="D1304" s="1" t="s">
        <v>5</v>
      </c>
      <c r="E1304" s="1" t="str">
        <f>"8719262006980"</f>
        <v>8719262006980</v>
      </c>
      <c r="F1304" s="1">
        <v>2400</v>
      </c>
    </row>
    <row r="1305" spans="1:6" x14ac:dyDescent="0.25">
      <c r="A1305" s="5" t="s">
        <v>1900</v>
      </c>
      <c r="B1305" s="5" t="s">
        <v>1902</v>
      </c>
      <c r="C1305" s="1">
        <v>1</v>
      </c>
      <c r="D1305" s="1" t="s">
        <v>5</v>
      </c>
      <c r="E1305" s="1" t="str">
        <f>"8719262007468"</f>
        <v>8719262007468</v>
      </c>
      <c r="F1305" s="1">
        <v>2400</v>
      </c>
    </row>
    <row r="1306" spans="1:6" x14ac:dyDescent="0.25">
      <c r="A1306" s="5" t="s">
        <v>1903</v>
      </c>
      <c r="B1306" s="5" t="s">
        <v>1904</v>
      </c>
      <c r="C1306" s="1">
        <v>1</v>
      </c>
      <c r="D1306" s="1" t="s">
        <v>5</v>
      </c>
      <c r="E1306" s="1" t="str">
        <f>"8719262004948"</f>
        <v>8719262004948</v>
      </c>
      <c r="F1306" s="1">
        <v>2400</v>
      </c>
    </row>
    <row r="1307" spans="1:6" x14ac:dyDescent="0.25">
      <c r="A1307" s="5" t="s">
        <v>1905</v>
      </c>
      <c r="B1307" s="5" t="s">
        <v>1906</v>
      </c>
      <c r="C1307" s="1">
        <v>1</v>
      </c>
      <c r="D1307" s="1" t="s">
        <v>5</v>
      </c>
      <c r="E1307" s="1" t="str">
        <f>"0600753381540"</f>
        <v>0600753381540</v>
      </c>
      <c r="F1307" s="1">
        <v>2600</v>
      </c>
    </row>
    <row r="1308" spans="1:6" x14ac:dyDescent="0.25">
      <c r="A1308" s="5" t="s">
        <v>1905</v>
      </c>
      <c r="B1308" s="5" t="s">
        <v>1907</v>
      </c>
      <c r="C1308" s="1">
        <v>1</v>
      </c>
      <c r="D1308" s="1" t="s">
        <v>5</v>
      </c>
      <c r="E1308" s="1" t="str">
        <f>"0600753381588"</f>
        <v>0600753381588</v>
      </c>
      <c r="F1308" s="1">
        <v>2600</v>
      </c>
    </row>
    <row r="1309" spans="1:6" x14ac:dyDescent="0.25">
      <c r="A1309" s="5" t="s">
        <v>1908</v>
      </c>
      <c r="B1309" s="5" t="s">
        <v>1909</v>
      </c>
      <c r="C1309" s="1">
        <v>1</v>
      </c>
      <c r="D1309" s="1" t="s">
        <v>5</v>
      </c>
      <c r="E1309" s="1" t="str">
        <f>"8718469538997"</f>
        <v>8718469538997</v>
      </c>
      <c r="F1309" s="1">
        <v>1300</v>
      </c>
    </row>
    <row r="1310" spans="1:6" x14ac:dyDescent="0.25">
      <c r="A1310" s="5" t="s">
        <v>1910</v>
      </c>
      <c r="B1310" s="5" t="s">
        <v>1911</v>
      </c>
      <c r="C1310" s="1">
        <v>1</v>
      </c>
      <c r="D1310" s="1" t="s">
        <v>5</v>
      </c>
      <c r="E1310" s="1" t="str">
        <f>"8718469538775"</f>
        <v>8718469538775</v>
      </c>
      <c r="F1310" s="1">
        <v>2400</v>
      </c>
    </row>
    <row r="1311" spans="1:6" x14ac:dyDescent="0.25">
      <c r="A1311" s="5" t="s">
        <v>1910</v>
      </c>
      <c r="B1311" s="5" t="s">
        <v>1912</v>
      </c>
      <c r="C1311" s="1">
        <v>1</v>
      </c>
      <c r="D1311" s="1" t="s">
        <v>5</v>
      </c>
      <c r="E1311" s="1" t="str">
        <f>"8713748982263"</f>
        <v>8713748982263</v>
      </c>
      <c r="F1311" s="1">
        <v>2400</v>
      </c>
    </row>
    <row r="1312" spans="1:6" x14ac:dyDescent="0.25">
      <c r="A1312" s="5" t="s">
        <v>1910</v>
      </c>
      <c r="B1312" s="5" t="s">
        <v>1913</v>
      </c>
      <c r="C1312" s="1">
        <v>1</v>
      </c>
      <c r="D1312" s="1" t="s">
        <v>5</v>
      </c>
      <c r="E1312" s="1" t="str">
        <f>"8718469531424"</f>
        <v>8718469531424</v>
      </c>
      <c r="F1312" s="1">
        <v>2400</v>
      </c>
    </row>
    <row r="1313" spans="1:6" x14ac:dyDescent="0.25">
      <c r="A1313" s="5" t="s">
        <v>1910</v>
      </c>
      <c r="B1313" s="5" t="s">
        <v>1914</v>
      </c>
      <c r="C1313" s="1">
        <v>1</v>
      </c>
      <c r="D1313" s="1" t="s">
        <v>5</v>
      </c>
      <c r="E1313" s="1" t="str">
        <f>"8713748982256"</f>
        <v>8713748982256</v>
      </c>
      <c r="F1313" s="1">
        <v>2400</v>
      </c>
    </row>
    <row r="1314" spans="1:6" x14ac:dyDescent="0.25">
      <c r="A1314" s="5" t="s">
        <v>1915</v>
      </c>
      <c r="B1314" s="5" t="s">
        <v>1916</v>
      </c>
      <c r="C1314" s="1">
        <v>1</v>
      </c>
      <c r="D1314" s="1" t="s">
        <v>5</v>
      </c>
      <c r="E1314" s="1" t="str">
        <f>"8719262004528"</f>
        <v>8719262004528</v>
      </c>
      <c r="F1314" s="1">
        <v>2400</v>
      </c>
    </row>
    <row r="1315" spans="1:6" x14ac:dyDescent="0.25">
      <c r="A1315" s="5" t="s">
        <v>1917</v>
      </c>
      <c r="B1315" s="5" t="s">
        <v>1918</v>
      </c>
      <c r="C1315" s="1">
        <v>2</v>
      </c>
      <c r="D1315" s="1" t="s">
        <v>5</v>
      </c>
      <c r="E1315" s="1" t="str">
        <f>"8718469539222"</f>
        <v>8718469539222</v>
      </c>
      <c r="F1315" s="1">
        <v>2400</v>
      </c>
    </row>
    <row r="1316" spans="1:6" x14ac:dyDescent="0.25">
      <c r="A1316" s="5" t="s">
        <v>1917</v>
      </c>
      <c r="B1316" s="5" t="s">
        <v>1090</v>
      </c>
      <c r="C1316" s="1">
        <v>2</v>
      </c>
      <c r="D1316" s="1" t="s">
        <v>5</v>
      </c>
      <c r="E1316" s="1" t="str">
        <f>"5099747175817"</f>
        <v>5099747175817</v>
      </c>
      <c r="F1316" s="1">
        <v>2900</v>
      </c>
    </row>
    <row r="1317" spans="1:6" x14ac:dyDescent="0.25">
      <c r="A1317" s="5" t="s">
        <v>1917</v>
      </c>
      <c r="B1317" s="5" t="s">
        <v>1919</v>
      </c>
      <c r="C1317" s="1">
        <v>1</v>
      </c>
      <c r="D1317" s="1" t="s">
        <v>5</v>
      </c>
      <c r="E1317" s="1" t="str">
        <f>"8718469538959"</f>
        <v>8718469538959</v>
      </c>
      <c r="F1317" s="1">
        <v>2400</v>
      </c>
    </row>
    <row r="1318" spans="1:6" x14ac:dyDescent="0.25">
      <c r="A1318" s="5" t="s">
        <v>1917</v>
      </c>
      <c r="B1318" s="5" t="s">
        <v>1920</v>
      </c>
      <c r="C1318" s="1">
        <v>1</v>
      </c>
      <c r="D1318" s="1" t="s">
        <v>5</v>
      </c>
      <c r="E1318" s="1" t="str">
        <f>"8718469531677"</f>
        <v>8718469531677</v>
      </c>
      <c r="F1318" s="1">
        <v>2400</v>
      </c>
    </row>
    <row r="1319" spans="1:6" x14ac:dyDescent="0.25">
      <c r="A1319" s="5" t="s">
        <v>1917</v>
      </c>
      <c r="B1319" s="5" t="s">
        <v>1921</v>
      </c>
      <c r="C1319" s="1">
        <v>1</v>
      </c>
      <c r="D1319" s="1" t="s">
        <v>5</v>
      </c>
      <c r="E1319" s="1" t="str">
        <f>"8718469539215"</f>
        <v>8718469539215</v>
      </c>
      <c r="F1319" s="1">
        <v>2400</v>
      </c>
    </row>
    <row r="1320" spans="1:6" x14ac:dyDescent="0.25">
      <c r="A1320" s="5" t="s">
        <v>1917</v>
      </c>
      <c r="B1320" s="5" t="s">
        <v>1922</v>
      </c>
      <c r="C1320" s="1">
        <v>1</v>
      </c>
      <c r="D1320" s="1" t="s">
        <v>5</v>
      </c>
      <c r="E1320" s="1" t="str">
        <f>"8718469539239"</f>
        <v>8718469539239</v>
      </c>
      <c r="F1320" s="1">
        <v>2400</v>
      </c>
    </row>
    <row r="1321" spans="1:6" x14ac:dyDescent="0.25">
      <c r="A1321" s="5" t="s">
        <v>1917</v>
      </c>
      <c r="B1321" s="5" t="s">
        <v>1923</v>
      </c>
      <c r="C1321" s="1">
        <v>1</v>
      </c>
      <c r="D1321" s="1" t="s">
        <v>5</v>
      </c>
      <c r="E1321" s="1" t="str">
        <f>"8718469531691"</f>
        <v>8718469531691</v>
      </c>
      <c r="F1321" s="1">
        <v>2400</v>
      </c>
    </row>
    <row r="1322" spans="1:6" x14ac:dyDescent="0.25">
      <c r="A1322" s="5" t="s">
        <v>1924</v>
      </c>
      <c r="B1322" s="5" t="s">
        <v>1925</v>
      </c>
      <c r="C1322" s="1">
        <v>2</v>
      </c>
      <c r="D1322" s="1" t="s">
        <v>5</v>
      </c>
      <c r="E1322" s="1" t="str">
        <f>"8719262002487"</f>
        <v>8719262002487</v>
      </c>
      <c r="F1322" s="1">
        <v>2900</v>
      </c>
    </row>
    <row r="1323" spans="1:6" x14ac:dyDescent="0.25">
      <c r="A1323" s="5" t="s">
        <v>1926</v>
      </c>
      <c r="B1323" s="5" t="s">
        <v>1927</v>
      </c>
      <c r="C1323" s="1">
        <v>1</v>
      </c>
      <c r="D1323" s="1" t="s">
        <v>5</v>
      </c>
      <c r="E1323" s="1" t="str">
        <f>"0600753795965"</f>
        <v>0600753795965</v>
      </c>
      <c r="F1323" s="1">
        <v>2600</v>
      </c>
    </row>
    <row r="1324" spans="1:6" x14ac:dyDescent="0.25">
      <c r="A1324" s="5" t="s">
        <v>1928</v>
      </c>
      <c r="B1324" s="5" t="s">
        <v>1928</v>
      </c>
      <c r="C1324" s="1">
        <v>1</v>
      </c>
      <c r="D1324" s="1" t="s">
        <v>5</v>
      </c>
      <c r="E1324" s="1" t="str">
        <f>"8718469530366"</f>
        <v>8718469530366</v>
      </c>
      <c r="F1324" s="1">
        <v>2400</v>
      </c>
    </row>
    <row r="1325" spans="1:6" x14ac:dyDescent="0.25">
      <c r="A1325" s="5" t="s">
        <v>1928</v>
      </c>
      <c r="B1325" s="5" t="s">
        <v>1929</v>
      </c>
      <c r="C1325" s="1">
        <v>1</v>
      </c>
      <c r="D1325" s="1" t="s">
        <v>5</v>
      </c>
      <c r="E1325" s="1" t="str">
        <f>"8713748981280"</f>
        <v>8713748981280</v>
      </c>
      <c r="F1325" s="1">
        <v>2400</v>
      </c>
    </row>
    <row r="1326" spans="1:6" x14ac:dyDescent="0.25">
      <c r="A1326" s="5" t="s">
        <v>1928</v>
      </c>
      <c r="B1326" s="5" t="s">
        <v>1930</v>
      </c>
      <c r="C1326" s="1">
        <v>1</v>
      </c>
      <c r="D1326" s="1" t="s">
        <v>5</v>
      </c>
      <c r="E1326" s="1" t="str">
        <f>"8713748980757"</f>
        <v>8713748980757</v>
      </c>
      <c r="F1326" s="1">
        <v>2400</v>
      </c>
    </row>
    <row r="1327" spans="1:6" x14ac:dyDescent="0.25">
      <c r="A1327" s="5" t="s">
        <v>1931</v>
      </c>
      <c r="B1327" s="5" t="s">
        <v>1931</v>
      </c>
      <c r="C1327" s="1">
        <v>1</v>
      </c>
      <c r="D1327" s="1" t="s">
        <v>5</v>
      </c>
      <c r="E1327" s="1" t="str">
        <f>"8718469533442"</f>
        <v>8718469533442</v>
      </c>
      <c r="F1327" s="1">
        <v>2400</v>
      </c>
    </row>
    <row r="1328" spans="1:6" x14ac:dyDescent="0.25">
      <c r="A1328" s="5" t="s">
        <v>1932</v>
      </c>
      <c r="B1328" s="5" t="s">
        <v>1933</v>
      </c>
      <c r="C1328" s="1">
        <v>1</v>
      </c>
      <c r="D1328" s="1" t="s">
        <v>5</v>
      </c>
      <c r="E1328" s="1" t="str">
        <f>"8719262000254"</f>
        <v>8719262000254</v>
      </c>
      <c r="F1328" s="1">
        <v>2400</v>
      </c>
    </row>
    <row r="1329" spans="1:6" x14ac:dyDescent="0.25">
      <c r="A1329" s="5" t="s">
        <v>1932</v>
      </c>
      <c r="B1329" s="5" t="s">
        <v>1934</v>
      </c>
      <c r="C1329" s="1">
        <v>1</v>
      </c>
      <c r="D1329" s="1" t="s">
        <v>5</v>
      </c>
      <c r="E1329" s="1" t="str">
        <f>"8719262000285"</f>
        <v>8719262000285</v>
      </c>
      <c r="F1329" s="1">
        <v>2400</v>
      </c>
    </row>
    <row r="1330" spans="1:6" x14ac:dyDescent="0.25">
      <c r="A1330" s="5" t="s">
        <v>1932</v>
      </c>
      <c r="B1330" s="5" t="s">
        <v>1935</v>
      </c>
      <c r="C1330" s="1">
        <v>1</v>
      </c>
      <c r="D1330" s="1" t="s">
        <v>5</v>
      </c>
      <c r="E1330" s="1" t="str">
        <f>"8719262003996"</f>
        <v>8719262003996</v>
      </c>
      <c r="F1330" s="1">
        <v>2400</v>
      </c>
    </row>
    <row r="1331" spans="1:6" x14ac:dyDescent="0.25">
      <c r="A1331" s="5" t="s">
        <v>1932</v>
      </c>
      <c r="B1331" s="5" t="s">
        <v>1936</v>
      </c>
      <c r="C1331" s="1">
        <v>2</v>
      </c>
      <c r="D1331" s="1" t="s">
        <v>5</v>
      </c>
      <c r="E1331" s="1" t="str">
        <f>"8719262000094"</f>
        <v>8719262000094</v>
      </c>
      <c r="F1331" s="1">
        <v>2900</v>
      </c>
    </row>
    <row r="1332" spans="1:6" x14ac:dyDescent="0.25">
      <c r="A1332" s="5" t="s">
        <v>1932</v>
      </c>
      <c r="B1332" s="5" t="s">
        <v>1937</v>
      </c>
      <c r="C1332" s="1">
        <v>2</v>
      </c>
      <c r="D1332" s="1" t="s">
        <v>5</v>
      </c>
      <c r="E1332" s="1" t="str">
        <f>"8713748981570"</f>
        <v>8713748981570</v>
      </c>
      <c r="F1332" s="1">
        <v>2900</v>
      </c>
    </row>
    <row r="1333" spans="1:6" x14ac:dyDescent="0.25">
      <c r="A1333" s="5" t="s">
        <v>1938</v>
      </c>
      <c r="B1333" s="5" t="s">
        <v>1939</v>
      </c>
      <c r="C1333" s="1">
        <v>1</v>
      </c>
      <c r="D1333" s="1" t="s">
        <v>5</v>
      </c>
      <c r="E1333" s="1" t="str">
        <f>"8719262004061"</f>
        <v>8719262004061</v>
      </c>
      <c r="F1333" s="1">
        <v>2400</v>
      </c>
    </row>
    <row r="1334" spans="1:6" x14ac:dyDescent="0.25">
      <c r="A1334" s="5" t="s">
        <v>1940</v>
      </c>
      <c r="B1334" s="5" t="s">
        <v>1941</v>
      </c>
      <c r="C1334" s="1">
        <v>1</v>
      </c>
      <c r="D1334" s="1" t="s">
        <v>5</v>
      </c>
      <c r="E1334" s="1" t="str">
        <f>"8719262003194"</f>
        <v>8719262003194</v>
      </c>
      <c r="F1334" s="1">
        <v>2400</v>
      </c>
    </row>
    <row r="1335" spans="1:6" x14ac:dyDescent="0.25">
      <c r="A1335" s="5" t="s">
        <v>1942</v>
      </c>
      <c r="B1335" s="5" t="s">
        <v>1943</v>
      </c>
      <c r="C1335" s="1">
        <v>2</v>
      </c>
      <c r="D1335" s="1" t="s">
        <v>5</v>
      </c>
      <c r="E1335" s="1" t="str">
        <f>"8719262002036"</f>
        <v>8719262002036</v>
      </c>
      <c r="F1335" s="1">
        <v>2900</v>
      </c>
    </row>
    <row r="1336" spans="1:6" x14ac:dyDescent="0.25">
      <c r="A1336" s="5" t="s">
        <v>1944</v>
      </c>
      <c r="B1336" s="5" t="s">
        <v>1945</v>
      </c>
      <c r="C1336" s="1">
        <v>1</v>
      </c>
      <c r="D1336" s="1" t="s">
        <v>5</v>
      </c>
      <c r="E1336" s="1" t="str">
        <f>"8718469538591"</f>
        <v>8718469538591</v>
      </c>
      <c r="F1336" s="1">
        <v>2400</v>
      </c>
    </row>
    <row r="1337" spans="1:6" x14ac:dyDescent="0.25">
      <c r="A1337" s="5" t="s">
        <v>1946</v>
      </c>
      <c r="B1337" s="5" t="s">
        <v>1947</v>
      </c>
      <c r="C1337" s="1">
        <v>2</v>
      </c>
      <c r="D1337" s="1" t="s">
        <v>5</v>
      </c>
      <c r="E1337" s="1" t="str">
        <f>"8719262006683"</f>
        <v>8719262006683</v>
      </c>
      <c r="F1337" s="1">
        <v>3100</v>
      </c>
    </row>
    <row r="1338" spans="1:6" x14ac:dyDescent="0.25">
      <c r="A1338" s="5" t="s">
        <v>1948</v>
      </c>
      <c r="B1338" s="5" t="s">
        <v>1949</v>
      </c>
      <c r="C1338" s="1">
        <v>1</v>
      </c>
      <c r="D1338" s="1" t="s">
        <v>5</v>
      </c>
      <c r="E1338" s="1" t="str">
        <f>"8719262007734"</f>
        <v>8719262007734</v>
      </c>
      <c r="F1338" s="1">
        <v>2400</v>
      </c>
    </row>
    <row r="1339" spans="1:6" x14ac:dyDescent="0.25">
      <c r="A1339" s="5" t="s">
        <v>1948</v>
      </c>
      <c r="B1339" s="5" t="s">
        <v>1950</v>
      </c>
      <c r="C1339" s="1">
        <v>1</v>
      </c>
      <c r="D1339" s="1" t="s">
        <v>5</v>
      </c>
      <c r="E1339" s="1" t="str">
        <f>"8719262007741"</f>
        <v>8719262007741</v>
      </c>
      <c r="F1339" s="1">
        <v>2400</v>
      </c>
    </row>
    <row r="1340" spans="1:6" x14ac:dyDescent="0.25">
      <c r="A1340" s="5" t="s">
        <v>1951</v>
      </c>
      <c r="B1340" s="5" t="s">
        <v>1952</v>
      </c>
      <c r="C1340" s="1">
        <v>2</v>
      </c>
      <c r="D1340" s="1" t="s">
        <v>5</v>
      </c>
      <c r="E1340" s="1" t="str">
        <f>"8719262007703"</f>
        <v>8719262007703</v>
      </c>
      <c r="F1340" s="1">
        <v>2900</v>
      </c>
    </row>
    <row r="1341" spans="1:6" x14ac:dyDescent="0.25">
      <c r="A1341" s="5" t="s">
        <v>1953</v>
      </c>
      <c r="B1341" s="5" t="s">
        <v>1954</v>
      </c>
      <c r="C1341" s="1">
        <v>1</v>
      </c>
      <c r="D1341" s="1" t="s">
        <v>5</v>
      </c>
      <c r="E1341" s="1" t="str">
        <f>"8718469539864"</f>
        <v>8718469539864</v>
      </c>
      <c r="F1341" s="1">
        <v>2400</v>
      </c>
    </row>
    <row r="1342" spans="1:6" x14ac:dyDescent="0.25">
      <c r="A1342" s="5" t="s">
        <v>1955</v>
      </c>
      <c r="B1342" s="5" t="s">
        <v>1956</v>
      </c>
      <c r="C1342" s="1">
        <v>1</v>
      </c>
      <c r="D1342" s="1" t="s">
        <v>5</v>
      </c>
      <c r="E1342" s="1" t="str">
        <f>"8718469539253"</f>
        <v>8718469539253</v>
      </c>
      <c r="F1342" s="1">
        <v>2400</v>
      </c>
    </row>
    <row r="1343" spans="1:6" x14ac:dyDescent="0.25">
      <c r="A1343" s="5" t="s">
        <v>1955</v>
      </c>
      <c r="B1343" s="5" t="b">
        <v>1</v>
      </c>
      <c r="C1343" s="1">
        <v>1</v>
      </c>
      <c r="D1343" s="1" t="s">
        <v>5</v>
      </c>
      <c r="E1343" s="1" t="str">
        <f>"8718469538836"</f>
        <v>8718469538836</v>
      </c>
      <c r="F1343" s="1">
        <v>2400</v>
      </c>
    </row>
    <row r="1344" spans="1:6" x14ac:dyDescent="0.25">
      <c r="A1344" s="5" t="s">
        <v>1957</v>
      </c>
      <c r="B1344" s="5" t="s">
        <v>1958</v>
      </c>
      <c r="C1344" s="1">
        <v>1</v>
      </c>
      <c r="D1344" s="1" t="s">
        <v>5</v>
      </c>
      <c r="E1344" s="1" t="str">
        <f>"8718469536573"</f>
        <v>8718469536573</v>
      </c>
      <c r="F1344" s="1">
        <v>2400</v>
      </c>
    </row>
    <row r="1345" spans="1:6" x14ac:dyDescent="0.25">
      <c r="A1345" s="5" t="s">
        <v>1959</v>
      </c>
      <c r="B1345" s="5" t="s">
        <v>1960</v>
      </c>
      <c r="C1345" s="1">
        <v>1</v>
      </c>
      <c r="D1345" s="1" t="s">
        <v>5</v>
      </c>
      <c r="E1345" s="1" t="str">
        <f>"0600753588925"</f>
        <v>0600753588925</v>
      </c>
      <c r="F1345" s="1">
        <v>1600</v>
      </c>
    </row>
    <row r="1346" spans="1:6" x14ac:dyDescent="0.25">
      <c r="A1346" s="5" t="s">
        <v>1961</v>
      </c>
      <c r="B1346" s="5" t="s">
        <v>1962</v>
      </c>
      <c r="C1346" s="1">
        <v>2</v>
      </c>
      <c r="D1346" s="1" t="s">
        <v>5</v>
      </c>
      <c r="E1346" s="1" t="str">
        <f>"0600753816967"</f>
        <v>0600753816967</v>
      </c>
      <c r="F1346" s="1">
        <v>3100</v>
      </c>
    </row>
    <row r="1347" spans="1:6" x14ac:dyDescent="0.25">
      <c r="A1347" s="5" t="s">
        <v>1963</v>
      </c>
      <c r="B1347" s="5" t="s">
        <v>1964</v>
      </c>
      <c r="C1347" s="1">
        <v>1</v>
      </c>
      <c r="D1347" s="1" t="s">
        <v>5</v>
      </c>
      <c r="E1347" s="1" t="str">
        <f>"8719262006973"</f>
        <v>8719262006973</v>
      </c>
      <c r="F1347" s="1">
        <v>2400</v>
      </c>
    </row>
    <row r="1348" spans="1:6" x14ac:dyDescent="0.25">
      <c r="A1348" s="5" t="s">
        <v>1965</v>
      </c>
      <c r="B1348" s="5" t="s">
        <v>1966</v>
      </c>
      <c r="C1348" s="1">
        <v>1</v>
      </c>
      <c r="D1348" s="1" t="s">
        <v>5</v>
      </c>
      <c r="E1348" s="1" t="str">
        <f>"8713748982898"</f>
        <v>8713748982898</v>
      </c>
      <c r="F1348" s="1">
        <v>2400</v>
      </c>
    </row>
    <row r="1349" spans="1:6" x14ac:dyDescent="0.25">
      <c r="A1349" s="5" t="s">
        <v>1967</v>
      </c>
      <c r="B1349" s="5" t="s">
        <v>1967</v>
      </c>
      <c r="C1349" s="1">
        <v>1</v>
      </c>
      <c r="D1349" s="1" t="s">
        <v>5</v>
      </c>
      <c r="E1349" s="1" t="str">
        <f>"8719262001459"</f>
        <v>8719262001459</v>
      </c>
      <c r="F1349" s="1">
        <v>2400</v>
      </c>
    </row>
    <row r="1350" spans="1:6" x14ac:dyDescent="0.25">
      <c r="A1350" s="5" t="s">
        <v>1968</v>
      </c>
      <c r="B1350" s="5" t="s">
        <v>1969</v>
      </c>
      <c r="C1350" s="1">
        <v>1</v>
      </c>
      <c r="D1350" s="1" t="s">
        <v>5</v>
      </c>
      <c r="E1350" s="1" t="str">
        <f>"8719262001060"</f>
        <v>8719262001060</v>
      </c>
      <c r="F1350" s="1">
        <v>2400</v>
      </c>
    </row>
    <row r="1351" spans="1:6" x14ac:dyDescent="0.25">
      <c r="A1351" s="5" t="s">
        <v>1970</v>
      </c>
      <c r="B1351" s="5" t="s">
        <v>1971</v>
      </c>
      <c r="C1351" s="1">
        <v>1</v>
      </c>
      <c r="D1351" s="1" t="s">
        <v>5</v>
      </c>
      <c r="E1351" s="1" t="str">
        <f>"8718469530908"</f>
        <v>8718469530908</v>
      </c>
      <c r="F1351" s="1">
        <v>2400</v>
      </c>
    </row>
    <row r="1352" spans="1:6" x14ac:dyDescent="0.25">
      <c r="A1352" s="5" t="s">
        <v>1972</v>
      </c>
      <c r="B1352" s="5" t="s">
        <v>1973</v>
      </c>
      <c r="C1352" s="1">
        <v>1</v>
      </c>
      <c r="D1352" s="1" t="s">
        <v>5</v>
      </c>
      <c r="E1352" s="1" t="str">
        <f>"0600753375860"</f>
        <v>0600753375860</v>
      </c>
      <c r="F1352" s="1">
        <v>2600</v>
      </c>
    </row>
    <row r="1353" spans="1:6" x14ac:dyDescent="0.25">
      <c r="A1353" s="5" t="s">
        <v>1972</v>
      </c>
      <c r="B1353" s="5" t="s">
        <v>1974</v>
      </c>
      <c r="C1353" s="1">
        <v>1</v>
      </c>
      <c r="D1353" s="1" t="s">
        <v>5</v>
      </c>
      <c r="E1353" s="1" t="str">
        <f>"0600753442265"</f>
        <v>0600753442265</v>
      </c>
      <c r="F1353" s="1">
        <v>2600</v>
      </c>
    </row>
    <row r="1354" spans="1:6" x14ac:dyDescent="0.25">
      <c r="A1354" s="5" t="s">
        <v>1975</v>
      </c>
      <c r="B1354" s="5" t="s">
        <v>1976</v>
      </c>
      <c r="C1354" s="1">
        <v>1</v>
      </c>
      <c r="D1354" s="1" t="s">
        <v>5</v>
      </c>
      <c r="E1354" s="1" t="str">
        <f>"8719262001053"</f>
        <v>8719262001053</v>
      </c>
      <c r="F1354" s="1">
        <v>2400</v>
      </c>
    </row>
    <row r="1355" spans="1:6" x14ac:dyDescent="0.25">
      <c r="A1355" s="5" t="s">
        <v>1977</v>
      </c>
      <c r="B1355" s="5" t="s">
        <v>1978</v>
      </c>
      <c r="C1355" s="1">
        <v>1</v>
      </c>
      <c r="D1355" s="1" t="s">
        <v>5</v>
      </c>
      <c r="E1355" s="1" t="str">
        <f>"8719262005785"</f>
        <v>8719262005785</v>
      </c>
      <c r="F1355" s="1">
        <v>2400</v>
      </c>
    </row>
    <row r="1356" spans="1:6" x14ac:dyDescent="0.25">
      <c r="A1356" s="5" t="s">
        <v>1979</v>
      </c>
      <c r="B1356" s="5" t="s">
        <v>1980</v>
      </c>
      <c r="C1356" s="1">
        <v>1</v>
      </c>
      <c r="D1356" s="1" t="s">
        <v>5</v>
      </c>
      <c r="E1356" s="1" t="str">
        <f>"8719262005020"</f>
        <v>8719262005020</v>
      </c>
      <c r="F1356" s="1">
        <v>2400</v>
      </c>
    </row>
    <row r="1357" spans="1:6" x14ac:dyDescent="0.25">
      <c r="A1357" s="5" t="s">
        <v>1981</v>
      </c>
      <c r="B1357" s="5" t="s">
        <v>1982</v>
      </c>
      <c r="C1357" s="1">
        <v>1</v>
      </c>
      <c r="D1357" s="1" t="s">
        <v>5</v>
      </c>
      <c r="E1357" s="1" t="str">
        <f>"8718469539260"</f>
        <v>8718469539260</v>
      </c>
      <c r="F1357" s="1">
        <v>2400</v>
      </c>
    </row>
    <row r="1358" spans="1:6" x14ac:dyDescent="0.25">
      <c r="A1358" s="5" t="s">
        <v>1981</v>
      </c>
      <c r="B1358" s="5" t="s">
        <v>1983</v>
      </c>
      <c r="C1358" s="1">
        <v>1</v>
      </c>
      <c r="D1358" s="1" t="s">
        <v>5</v>
      </c>
      <c r="E1358" s="1" t="str">
        <f>"8719262000179"</f>
        <v>8719262000179</v>
      </c>
      <c r="F1358" s="1">
        <v>2400</v>
      </c>
    </row>
    <row r="1359" spans="1:6" x14ac:dyDescent="0.25">
      <c r="A1359" s="5" t="s">
        <v>1981</v>
      </c>
      <c r="B1359" s="5" t="s">
        <v>1984</v>
      </c>
      <c r="C1359" s="1">
        <v>1</v>
      </c>
      <c r="D1359" s="1" t="s">
        <v>5</v>
      </c>
      <c r="E1359" s="1" t="str">
        <f>"8718469538751"</f>
        <v>8718469538751</v>
      </c>
      <c r="F1359" s="1">
        <v>2400</v>
      </c>
    </row>
    <row r="1360" spans="1:6" x14ac:dyDescent="0.25">
      <c r="A1360" s="5" t="s">
        <v>1985</v>
      </c>
      <c r="B1360" s="5" t="s">
        <v>292</v>
      </c>
      <c r="C1360" s="1">
        <v>2</v>
      </c>
      <c r="D1360" s="1" t="s">
        <v>5</v>
      </c>
      <c r="E1360" s="1" t="str">
        <f>"8719262006195"</f>
        <v>8719262006195</v>
      </c>
      <c r="F1360" s="1">
        <v>3100</v>
      </c>
    </row>
    <row r="1361" spans="1:6" x14ac:dyDescent="0.25">
      <c r="A1361" s="5" t="s">
        <v>1986</v>
      </c>
      <c r="B1361" s="5" t="s">
        <v>1986</v>
      </c>
      <c r="C1361" s="1">
        <v>1</v>
      </c>
      <c r="D1361" s="1" t="s">
        <v>5</v>
      </c>
      <c r="E1361" s="1" t="str">
        <f>"0600753649398"</f>
        <v>0600753649398</v>
      </c>
      <c r="F1361" s="1">
        <v>2600</v>
      </c>
    </row>
    <row r="1362" spans="1:6" x14ac:dyDescent="0.25">
      <c r="A1362" s="5" t="s">
        <v>1987</v>
      </c>
      <c r="B1362" s="5" t="s">
        <v>1987</v>
      </c>
      <c r="C1362" s="1">
        <v>1</v>
      </c>
      <c r="D1362" s="1" t="s">
        <v>5</v>
      </c>
      <c r="E1362" s="1" t="str">
        <f>"0600753403334"</f>
        <v>0600753403334</v>
      </c>
      <c r="F1362" s="1">
        <v>2600</v>
      </c>
    </row>
    <row r="1363" spans="1:6" x14ac:dyDescent="0.25">
      <c r="A1363" s="5" t="s">
        <v>1988</v>
      </c>
      <c r="B1363" s="5" t="s">
        <v>517</v>
      </c>
      <c r="C1363" s="1">
        <v>2</v>
      </c>
      <c r="D1363" s="1" t="s">
        <v>5</v>
      </c>
      <c r="E1363" s="1" t="str">
        <f>"0602557632088"</f>
        <v>0602557632088</v>
      </c>
      <c r="F1363" s="1">
        <v>3100</v>
      </c>
    </row>
    <row r="1364" spans="1:6" x14ac:dyDescent="0.25">
      <c r="A1364" s="5" t="s">
        <v>1989</v>
      </c>
      <c r="B1364" s="5" t="s">
        <v>1990</v>
      </c>
      <c r="C1364" s="1">
        <v>1</v>
      </c>
      <c r="D1364" s="1" t="s">
        <v>5</v>
      </c>
      <c r="E1364" s="1" t="str">
        <f>"8718469531578"</f>
        <v>8718469531578</v>
      </c>
      <c r="F1364" s="1">
        <v>2400</v>
      </c>
    </row>
    <row r="1365" spans="1:6" x14ac:dyDescent="0.25">
      <c r="A1365" s="5" t="s">
        <v>1991</v>
      </c>
      <c r="B1365" s="5" t="s">
        <v>1992</v>
      </c>
      <c r="C1365" s="1">
        <v>1</v>
      </c>
      <c r="D1365" s="1" t="s">
        <v>5</v>
      </c>
      <c r="E1365" s="1" t="str">
        <f>"8719262001015"</f>
        <v>8719262001015</v>
      </c>
      <c r="F1365" s="1">
        <v>2400</v>
      </c>
    </row>
    <row r="1366" spans="1:6" x14ac:dyDescent="0.25">
      <c r="A1366" s="5" t="s">
        <v>1993</v>
      </c>
      <c r="B1366" s="5" t="s">
        <v>1993</v>
      </c>
      <c r="C1366" s="1">
        <v>1</v>
      </c>
      <c r="D1366" s="1" t="s">
        <v>5</v>
      </c>
      <c r="E1366" s="1" t="str">
        <f>"8719262002630"</f>
        <v>8719262002630</v>
      </c>
      <c r="F1366" s="1">
        <v>2400</v>
      </c>
    </row>
    <row r="1367" spans="1:6" x14ac:dyDescent="0.25">
      <c r="A1367" s="5" t="s">
        <v>1994</v>
      </c>
      <c r="B1367" s="5" t="s">
        <v>1995</v>
      </c>
      <c r="C1367" s="1">
        <v>1</v>
      </c>
      <c r="D1367" s="1" t="s">
        <v>5</v>
      </c>
      <c r="E1367" s="1" t="str">
        <f>"8718469537716"</f>
        <v>8718469537716</v>
      </c>
      <c r="F1367" s="1">
        <v>2400</v>
      </c>
    </row>
    <row r="1368" spans="1:6" x14ac:dyDescent="0.25">
      <c r="A1368" s="5" t="s">
        <v>1994</v>
      </c>
      <c r="B1368" s="5" t="s">
        <v>1996</v>
      </c>
      <c r="C1368" s="1">
        <v>1</v>
      </c>
      <c r="D1368" s="1" t="s">
        <v>5</v>
      </c>
      <c r="E1368" s="1" t="str">
        <f>"8718469533121"</f>
        <v>8718469533121</v>
      </c>
      <c r="F1368" s="1">
        <v>2400</v>
      </c>
    </row>
    <row r="1369" spans="1:6" x14ac:dyDescent="0.25">
      <c r="A1369" s="5" t="s">
        <v>1994</v>
      </c>
      <c r="B1369" s="5" t="s">
        <v>1997</v>
      </c>
      <c r="C1369" s="1">
        <v>1</v>
      </c>
      <c r="D1369" s="1" t="s">
        <v>5</v>
      </c>
      <c r="E1369" s="1" t="str">
        <f>"8718469539314"</f>
        <v>8718469539314</v>
      </c>
      <c r="F1369" s="1">
        <v>2400</v>
      </c>
    </row>
    <row r="1370" spans="1:6" x14ac:dyDescent="0.25">
      <c r="A1370" s="5" t="s">
        <v>1994</v>
      </c>
      <c r="B1370" s="5" t="s">
        <v>1998</v>
      </c>
      <c r="C1370" s="1">
        <v>1</v>
      </c>
      <c r="D1370" s="1" t="s">
        <v>5</v>
      </c>
      <c r="E1370" s="1" t="str">
        <f>"8718469534241"</f>
        <v>8718469534241</v>
      </c>
      <c r="F1370" s="1">
        <v>2400</v>
      </c>
    </row>
    <row r="1371" spans="1:6" x14ac:dyDescent="0.25">
      <c r="A1371" s="5" t="s">
        <v>1999</v>
      </c>
      <c r="B1371" s="5" t="s">
        <v>2000</v>
      </c>
      <c r="C1371" s="1">
        <v>1</v>
      </c>
      <c r="D1371" s="1" t="s">
        <v>5</v>
      </c>
      <c r="E1371" s="1" t="str">
        <f>"0600753588840"</f>
        <v>0600753588840</v>
      </c>
      <c r="F1371" s="1">
        <v>2600</v>
      </c>
    </row>
    <row r="1372" spans="1:6" x14ac:dyDescent="0.25">
      <c r="A1372" s="5" t="s">
        <v>1999</v>
      </c>
      <c r="B1372" s="5" t="s">
        <v>2001</v>
      </c>
      <c r="C1372" s="1">
        <v>1</v>
      </c>
      <c r="D1372" s="1" t="s">
        <v>5</v>
      </c>
      <c r="E1372" s="1" t="str">
        <f>"0600753588826"</f>
        <v>0600753588826</v>
      </c>
      <c r="F1372" s="1">
        <v>2600</v>
      </c>
    </row>
    <row r="1373" spans="1:6" x14ac:dyDescent="0.25">
      <c r="A1373" s="5" t="s">
        <v>2002</v>
      </c>
      <c r="B1373" s="5" t="s">
        <v>2003</v>
      </c>
      <c r="C1373" s="1">
        <v>2</v>
      </c>
      <c r="D1373" s="1" t="s">
        <v>5</v>
      </c>
      <c r="E1373" s="1" t="str">
        <f>"8713748981259"</f>
        <v>8713748981259</v>
      </c>
      <c r="F1373" s="1">
        <v>2900</v>
      </c>
    </row>
    <row r="1374" spans="1:6" x14ac:dyDescent="0.25">
      <c r="A1374" s="5" t="s">
        <v>2004</v>
      </c>
      <c r="B1374" s="5" t="s">
        <v>2004</v>
      </c>
      <c r="C1374" s="1">
        <v>1</v>
      </c>
      <c r="D1374" s="1" t="s">
        <v>5</v>
      </c>
      <c r="E1374" s="1" t="str">
        <f>"8719262000247"</f>
        <v>8719262000247</v>
      </c>
      <c r="F1374" s="1">
        <v>2400</v>
      </c>
    </row>
    <row r="1375" spans="1:6" x14ac:dyDescent="0.25">
      <c r="A1375" s="5" t="s">
        <v>2005</v>
      </c>
      <c r="B1375" s="5" t="s">
        <v>2006</v>
      </c>
      <c r="C1375" s="1">
        <v>1</v>
      </c>
      <c r="D1375" s="1" t="s">
        <v>5</v>
      </c>
      <c r="E1375" s="1" t="str">
        <f>"8718469533770"</f>
        <v>8718469533770</v>
      </c>
      <c r="F1375" s="1">
        <v>2400</v>
      </c>
    </row>
    <row r="1376" spans="1:6" x14ac:dyDescent="0.25">
      <c r="A1376" s="5" t="s">
        <v>2005</v>
      </c>
      <c r="B1376" s="5" t="s">
        <v>2007</v>
      </c>
      <c r="C1376" s="1">
        <v>1</v>
      </c>
      <c r="D1376" s="1" t="s">
        <v>5</v>
      </c>
      <c r="E1376" s="1" t="str">
        <f>"0886976994211"</f>
        <v>0886976994211</v>
      </c>
      <c r="F1376" s="1">
        <v>2400</v>
      </c>
    </row>
    <row r="1377" spans="1:6" x14ac:dyDescent="0.25">
      <c r="A1377" s="5" t="s">
        <v>2005</v>
      </c>
      <c r="B1377" s="5" t="s">
        <v>2008</v>
      </c>
      <c r="C1377" s="1">
        <v>1</v>
      </c>
      <c r="D1377" s="1" t="s">
        <v>5</v>
      </c>
      <c r="E1377" s="1" t="str">
        <f>"8718469533763"</f>
        <v>8718469533763</v>
      </c>
      <c r="F1377" s="1">
        <v>2400</v>
      </c>
    </row>
    <row r="1378" spans="1:6" x14ac:dyDescent="0.25">
      <c r="A1378" s="5" t="s">
        <v>2009</v>
      </c>
      <c r="B1378" s="5" t="s">
        <v>2010</v>
      </c>
      <c r="C1378" s="1">
        <v>1</v>
      </c>
      <c r="D1378" s="1" t="s">
        <v>5</v>
      </c>
      <c r="E1378" s="1" t="str">
        <f>"8718469539833"</f>
        <v>8718469539833</v>
      </c>
      <c r="F1378" s="1">
        <v>2400</v>
      </c>
    </row>
    <row r="1379" spans="1:6" x14ac:dyDescent="0.25">
      <c r="A1379" s="5" t="s">
        <v>2011</v>
      </c>
      <c r="B1379" s="5" t="s">
        <v>2012</v>
      </c>
      <c r="C1379" s="1">
        <v>1</v>
      </c>
      <c r="D1379" s="1" t="s">
        <v>5</v>
      </c>
      <c r="E1379" s="1" t="str">
        <f>"8719262001237"</f>
        <v>8719262001237</v>
      </c>
      <c r="F1379" s="1">
        <v>2400</v>
      </c>
    </row>
    <row r="1380" spans="1:6" x14ac:dyDescent="0.25">
      <c r="A1380" s="5" t="s">
        <v>2011</v>
      </c>
      <c r="B1380" s="5" t="s">
        <v>2013</v>
      </c>
      <c r="C1380" s="1">
        <v>1</v>
      </c>
      <c r="D1380" s="1" t="s">
        <v>5</v>
      </c>
      <c r="E1380" s="1" t="str">
        <f>"8719262001022"</f>
        <v>8719262001022</v>
      </c>
      <c r="F1380" s="1">
        <v>2400</v>
      </c>
    </row>
    <row r="1381" spans="1:6" x14ac:dyDescent="0.25">
      <c r="A1381" s="5" t="s">
        <v>2011</v>
      </c>
      <c r="B1381" s="5" t="s">
        <v>2014</v>
      </c>
      <c r="C1381" s="1">
        <v>1</v>
      </c>
      <c r="D1381" s="1" t="s">
        <v>5</v>
      </c>
      <c r="E1381" s="1" t="str">
        <f>"8718469532544"</f>
        <v>8718469532544</v>
      </c>
      <c r="F1381" s="1">
        <v>2400</v>
      </c>
    </row>
    <row r="1382" spans="1:6" x14ac:dyDescent="0.25">
      <c r="A1382" s="5" t="s">
        <v>2011</v>
      </c>
      <c r="B1382" s="5" t="s">
        <v>2015</v>
      </c>
      <c r="C1382" s="1">
        <v>1</v>
      </c>
      <c r="D1382" s="1" t="s">
        <v>5</v>
      </c>
      <c r="E1382" s="1" t="str">
        <f>"8718469533084"</f>
        <v>8718469533084</v>
      </c>
      <c r="F1382" s="1">
        <v>2400</v>
      </c>
    </row>
    <row r="1383" spans="1:6" x14ac:dyDescent="0.25">
      <c r="A1383" s="5" t="s">
        <v>2016</v>
      </c>
      <c r="B1383" s="5" t="s">
        <v>2017</v>
      </c>
      <c r="C1383" s="1">
        <v>1</v>
      </c>
      <c r="D1383" s="1" t="s">
        <v>5</v>
      </c>
      <c r="E1383" s="1" t="str">
        <f>"8719262003576"</f>
        <v>8719262003576</v>
      </c>
      <c r="F1383" s="1">
        <v>2400</v>
      </c>
    </row>
    <row r="1384" spans="1:6" x14ac:dyDescent="0.25">
      <c r="A1384" s="5" t="s">
        <v>2018</v>
      </c>
      <c r="B1384" s="5" t="s">
        <v>2019</v>
      </c>
      <c r="C1384" s="1">
        <v>2</v>
      </c>
      <c r="D1384" s="1" t="s">
        <v>5</v>
      </c>
      <c r="E1384" s="1" t="str">
        <f>"8718469538607"</f>
        <v>8718469538607</v>
      </c>
      <c r="F1384" s="1">
        <v>1600</v>
      </c>
    </row>
    <row r="1385" spans="1:6" x14ac:dyDescent="0.25">
      <c r="A1385" s="5" t="s">
        <v>2020</v>
      </c>
      <c r="B1385" s="5" t="s">
        <v>2021</v>
      </c>
      <c r="C1385" s="1">
        <v>2</v>
      </c>
      <c r="D1385" s="1" t="s">
        <v>5</v>
      </c>
      <c r="E1385" s="1" t="str">
        <f>"8713748980481"</f>
        <v>8713748980481</v>
      </c>
      <c r="F1385" s="1">
        <v>1600</v>
      </c>
    </row>
    <row r="1386" spans="1:6" x14ac:dyDescent="0.25">
      <c r="A1386" s="5" t="s">
        <v>2022</v>
      </c>
      <c r="B1386" s="5" t="s">
        <v>2023</v>
      </c>
      <c r="C1386" s="1">
        <v>1</v>
      </c>
      <c r="D1386" s="1" t="s">
        <v>5</v>
      </c>
      <c r="E1386" s="1" t="str">
        <f>"8718469537549"</f>
        <v>8718469537549</v>
      </c>
      <c r="F1386" s="1">
        <v>2400</v>
      </c>
    </row>
    <row r="1387" spans="1:6" x14ac:dyDescent="0.25">
      <c r="A1387" s="5" t="s">
        <v>2022</v>
      </c>
      <c r="B1387" s="5" t="s">
        <v>2024</v>
      </c>
      <c r="C1387" s="1">
        <v>1</v>
      </c>
      <c r="D1387" s="1" t="s">
        <v>5</v>
      </c>
      <c r="E1387" s="1" t="str">
        <f>"8719262002227"</f>
        <v>8719262002227</v>
      </c>
      <c r="F1387" s="1">
        <v>2400</v>
      </c>
    </row>
    <row r="1388" spans="1:6" x14ac:dyDescent="0.25">
      <c r="A1388" s="5" t="s">
        <v>2022</v>
      </c>
      <c r="B1388" s="5" t="s">
        <v>2025</v>
      </c>
      <c r="C1388" s="1">
        <v>2</v>
      </c>
      <c r="D1388" s="1" t="s">
        <v>5</v>
      </c>
      <c r="E1388" s="1" t="str">
        <f>"8719262000155"</f>
        <v>8719262000155</v>
      </c>
      <c r="F1388" s="1">
        <v>2900</v>
      </c>
    </row>
    <row r="1389" spans="1:6" x14ac:dyDescent="0.25">
      <c r="A1389" s="5" t="s">
        <v>2026</v>
      </c>
      <c r="B1389" s="5" t="s">
        <v>2027</v>
      </c>
      <c r="C1389" s="1">
        <v>2</v>
      </c>
      <c r="D1389" s="1" t="s">
        <v>5</v>
      </c>
      <c r="E1389" s="1" t="str">
        <f>"8719262006485"</f>
        <v>8719262006485</v>
      </c>
      <c r="F1389" s="1">
        <v>2900</v>
      </c>
    </row>
    <row r="1390" spans="1:6" x14ac:dyDescent="0.25">
      <c r="A1390" s="5" t="s">
        <v>2026</v>
      </c>
      <c r="B1390" s="5" t="s">
        <v>2028</v>
      </c>
      <c r="C1390" s="1">
        <v>1</v>
      </c>
      <c r="D1390" s="1" t="s">
        <v>5</v>
      </c>
      <c r="E1390" s="1" t="str">
        <f>"8719262003491"</f>
        <v>8719262003491</v>
      </c>
      <c r="F1390" s="1">
        <v>2400</v>
      </c>
    </row>
    <row r="1391" spans="1:6" x14ac:dyDescent="0.25">
      <c r="A1391" s="5" t="s">
        <v>2026</v>
      </c>
      <c r="B1391" s="5" t="s">
        <v>2029</v>
      </c>
      <c r="C1391" s="1">
        <v>1</v>
      </c>
      <c r="D1391" s="1" t="s">
        <v>5</v>
      </c>
      <c r="E1391" s="1" t="str">
        <f>"8719262006478"</f>
        <v>8719262006478</v>
      </c>
      <c r="F1391" s="1">
        <v>2400</v>
      </c>
    </row>
    <row r="1392" spans="1:6" x14ac:dyDescent="0.25">
      <c r="A1392" s="5" t="s">
        <v>2030</v>
      </c>
      <c r="B1392" s="5" t="s">
        <v>2031</v>
      </c>
      <c r="C1392" s="1">
        <v>1</v>
      </c>
      <c r="D1392" s="1" t="s">
        <v>5</v>
      </c>
      <c r="E1392" s="1" t="str">
        <f>"8719262000827"</f>
        <v>8719262000827</v>
      </c>
      <c r="F1392" s="1">
        <v>2400</v>
      </c>
    </row>
    <row r="1393" spans="1:6" x14ac:dyDescent="0.25">
      <c r="A1393" s="5" t="s">
        <v>2032</v>
      </c>
      <c r="B1393" s="5" t="s">
        <v>2033</v>
      </c>
      <c r="C1393" s="1">
        <v>1</v>
      </c>
      <c r="D1393" s="1" t="s">
        <v>5</v>
      </c>
      <c r="E1393" s="1" t="str">
        <f>"8718469538003"</f>
        <v>8718469538003</v>
      </c>
      <c r="F1393" s="1">
        <v>2400</v>
      </c>
    </row>
    <row r="1394" spans="1:6" x14ac:dyDescent="0.25">
      <c r="A1394" s="5" t="s">
        <v>2034</v>
      </c>
      <c r="B1394" s="5" t="s">
        <v>2035</v>
      </c>
      <c r="C1394" s="1">
        <v>1</v>
      </c>
      <c r="D1394" s="1" t="s">
        <v>5</v>
      </c>
      <c r="E1394" s="1" t="str">
        <f>"8719262002685"</f>
        <v>8719262002685</v>
      </c>
      <c r="F1394" s="1">
        <v>2400</v>
      </c>
    </row>
    <row r="1395" spans="1:6" x14ac:dyDescent="0.25">
      <c r="A1395" s="5" t="s">
        <v>2034</v>
      </c>
      <c r="B1395" s="5" t="s">
        <v>2036</v>
      </c>
      <c r="C1395" s="1">
        <v>1</v>
      </c>
      <c r="D1395" s="1" t="s">
        <v>5</v>
      </c>
      <c r="E1395" s="1" t="str">
        <f>"8719262008168"</f>
        <v>8719262008168</v>
      </c>
      <c r="F1395" s="1">
        <v>2400</v>
      </c>
    </row>
    <row r="1396" spans="1:6" x14ac:dyDescent="0.25">
      <c r="A1396" s="5" t="s">
        <v>2037</v>
      </c>
      <c r="B1396" s="5" t="s">
        <v>2038</v>
      </c>
      <c r="C1396" s="1">
        <v>1</v>
      </c>
      <c r="D1396" s="1" t="s">
        <v>5</v>
      </c>
      <c r="E1396" s="1" t="str">
        <f>"8719262008694"</f>
        <v>8719262008694</v>
      </c>
      <c r="F1396" s="1">
        <v>2400</v>
      </c>
    </row>
    <row r="1397" spans="1:6" x14ac:dyDescent="0.25">
      <c r="A1397" s="5" t="s">
        <v>2039</v>
      </c>
      <c r="B1397" s="5" t="s">
        <v>2040</v>
      </c>
      <c r="C1397" s="1">
        <v>1</v>
      </c>
      <c r="D1397" s="1" t="s">
        <v>5</v>
      </c>
      <c r="E1397" s="1" t="str">
        <f>"8719262004931"</f>
        <v>8719262004931</v>
      </c>
      <c r="F1397" s="1">
        <v>2400</v>
      </c>
    </row>
    <row r="1398" spans="1:6" x14ac:dyDescent="0.25">
      <c r="A1398" s="5" t="s">
        <v>2041</v>
      </c>
      <c r="B1398" s="5" t="s">
        <v>2041</v>
      </c>
      <c r="C1398" s="1">
        <v>1</v>
      </c>
      <c r="D1398" s="1" t="s">
        <v>5</v>
      </c>
      <c r="E1398" s="1" t="str">
        <f>"0600753370056"</f>
        <v>0600753370056</v>
      </c>
      <c r="F1398" s="1">
        <v>2600</v>
      </c>
    </row>
    <row r="1399" spans="1:6" x14ac:dyDescent="0.25">
      <c r="A1399" s="5" t="s">
        <v>2042</v>
      </c>
      <c r="B1399" s="5" t="s">
        <v>2043</v>
      </c>
      <c r="C1399" s="1">
        <v>1</v>
      </c>
      <c r="D1399" s="1" t="s">
        <v>5</v>
      </c>
      <c r="E1399" s="1" t="str">
        <f>"0602547927194"</f>
        <v>0602547927194</v>
      </c>
      <c r="F1399" s="1">
        <v>2600</v>
      </c>
    </row>
    <row r="1400" spans="1:6" x14ac:dyDescent="0.25">
      <c r="A1400" s="5" t="s">
        <v>2042</v>
      </c>
      <c r="B1400" s="5" t="s">
        <v>2044</v>
      </c>
      <c r="C1400" s="1">
        <v>1</v>
      </c>
      <c r="D1400" s="1" t="s">
        <v>5</v>
      </c>
      <c r="E1400" s="1" t="str">
        <f>"0602547889768"</f>
        <v>0602547889768</v>
      </c>
      <c r="F1400" s="1">
        <v>2600</v>
      </c>
    </row>
    <row r="1401" spans="1:6" x14ac:dyDescent="0.25">
      <c r="A1401" s="5" t="s">
        <v>2045</v>
      </c>
      <c r="B1401" s="5" t="s">
        <v>2046</v>
      </c>
      <c r="C1401" s="1">
        <v>1</v>
      </c>
      <c r="D1401" s="1" t="s">
        <v>5</v>
      </c>
      <c r="E1401" s="1" t="str">
        <f>"8718469533831"</f>
        <v>8718469533831</v>
      </c>
      <c r="F1401" s="1">
        <v>2400</v>
      </c>
    </row>
    <row r="1402" spans="1:6" x14ac:dyDescent="0.25">
      <c r="A1402" s="5" t="s">
        <v>2045</v>
      </c>
      <c r="B1402" s="5" t="s">
        <v>2047</v>
      </c>
      <c r="C1402" s="1">
        <v>1</v>
      </c>
      <c r="D1402" s="1" t="s">
        <v>5</v>
      </c>
      <c r="E1402" s="1" t="str">
        <f>"8718469535200"</f>
        <v>8718469535200</v>
      </c>
      <c r="F1402" s="1">
        <v>2400</v>
      </c>
    </row>
    <row r="1403" spans="1:6" x14ac:dyDescent="0.25">
      <c r="A1403" s="5" t="s">
        <v>2045</v>
      </c>
      <c r="B1403" s="5" t="s">
        <v>416</v>
      </c>
      <c r="C1403" s="1">
        <v>2</v>
      </c>
      <c r="D1403" s="1" t="s">
        <v>5</v>
      </c>
      <c r="E1403" s="1" t="str">
        <f>"8718469537396"</f>
        <v>8718469537396</v>
      </c>
      <c r="F1403" s="1">
        <v>2900</v>
      </c>
    </row>
    <row r="1404" spans="1:6" x14ac:dyDescent="0.25">
      <c r="A1404" s="5" t="s">
        <v>2045</v>
      </c>
      <c r="B1404" s="5" t="s">
        <v>2048</v>
      </c>
      <c r="C1404" s="1">
        <v>1</v>
      </c>
      <c r="D1404" s="1" t="s">
        <v>5</v>
      </c>
      <c r="E1404" s="1" t="str">
        <f>"8718469535217"</f>
        <v>8718469535217</v>
      </c>
      <c r="F1404" s="1">
        <v>2400</v>
      </c>
    </row>
    <row r="1405" spans="1:6" x14ac:dyDescent="0.25">
      <c r="A1405" s="5" t="s">
        <v>2045</v>
      </c>
      <c r="B1405" s="5" t="s">
        <v>2049</v>
      </c>
      <c r="C1405" s="1">
        <v>1</v>
      </c>
      <c r="D1405" s="1" t="s">
        <v>5</v>
      </c>
      <c r="E1405" s="1" t="str">
        <f>"8718469536146"</f>
        <v>8718469536146</v>
      </c>
      <c r="F1405" s="1">
        <v>2400</v>
      </c>
    </row>
    <row r="1406" spans="1:6" x14ac:dyDescent="0.25">
      <c r="A1406" s="5" t="s">
        <v>2050</v>
      </c>
      <c r="B1406" s="5" t="s">
        <v>2051</v>
      </c>
      <c r="C1406" s="1">
        <v>2</v>
      </c>
      <c r="D1406" s="1" t="s">
        <v>5</v>
      </c>
      <c r="E1406" s="1" t="str">
        <f>"8718469533923"</f>
        <v>8718469533923</v>
      </c>
      <c r="F1406" s="1">
        <v>2900</v>
      </c>
    </row>
    <row r="1407" spans="1:6" x14ac:dyDescent="0.25">
      <c r="A1407" s="5" t="s">
        <v>2050</v>
      </c>
      <c r="B1407" s="5" t="s">
        <v>2052</v>
      </c>
      <c r="C1407" s="1">
        <v>2</v>
      </c>
      <c r="D1407" s="1" t="s">
        <v>5</v>
      </c>
      <c r="E1407" s="1" t="str">
        <f>"8718469538522"</f>
        <v>8718469538522</v>
      </c>
      <c r="F1407" s="1">
        <v>2900</v>
      </c>
    </row>
    <row r="1408" spans="1:6" x14ac:dyDescent="0.25">
      <c r="A1408" s="5" t="s">
        <v>2053</v>
      </c>
      <c r="B1408" s="5" t="s">
        <v>2054</v>
      </c>
      <c r="C1408" s="1">
        <v>1</v>
      </c>
      <c r="D1408" s="1" t="s">
        <v>5</v>
      </c>
      <c r="E1408" s="1" t="str">
        <f>"8719262002388"</f>
        <v>8719262002388</v>
      </c>
      <c r="F1408" s="1">
        <v>2400</v>
      </c>
    </row>
    <row r="1409" spans="1:6" x14ac:dyDescent="0.25">
      <c r="A1409" s="5" t="s">
        <v>2055</v>
      </c>
      <c r="B1409" s="5" t="s">
        <v>2056</v>
      </c>
      <c r="C1409" s="1">
        <v>1</v>
      </c>
      <c r="D1409" s="1" t="s">
        <v>5</v>
      </c>
      <c r="E1409" s="1" t="str">
        <f>"0600753503829"</f>
        <v>0600753503829</v>
      </c>
      <c r="F1409" s="1">
        <v>2600</v>
      </c>
    </row>
    <row r="1410" spans="1:6" x14ac:dyDescent="0.25">
      <c r="A1410" s="5" t="s">
        <v>2057</v>
      </c>
      <c r="B1410" s="5" t="s">
        <v>2058</v>
      </c>
      <c r="C1410" s="1">
        <v>1</v>
      </c>
      <c r="D1410" s="1" t="s">
        <v>5</v>
      </c>
      <c r="E1410" s="1" t="str">
        <f>"8719262005204"</f>
        <v>8719262005204</v>
      </c>
      <c r="F1410" s="1">
        <v>2400</v>
      </c>
    </row>
    <row r="1411" spans="1:6" x14ac:dyDescent="0.25">
      <c r="A1411" s="5" t="s">
        <v>2057</v>
      </c>
      <c r="B1411" s="5" t="s">
        <v>2059</v>
      </c>
      <c r="C1411" s="1">
        <v>1</v>
      </c>
      <c r="D1411" s="1" t="s">
        <v>5</v>
      </c>
      <c r="E1411" s="1" t="str">
        <f>"8718469540310"</f>
        <v>8718469540310</v>
      </c>
      <c r="F1411" s="1">
        <v>2400</v>
      </c>
    </row>
    <row r="1412" spans="1:6" x14ac:dyDescent="0.25">
      <c r="A1412" s="5" t="s">
        <v>2057</v>
      </c>
      <c r="B1412" s="5" t="s">
        <v>2060</v>
      </c>
      <c r="C1412" s="1">
        <v>2</v>
      </c>
      <c r="D1412" s="1" t="s">
        <v>5</v>
      </c>
      <c r="E1412" s="1" t="str">
        <f>"0600753486924"</f>
        <v>0600753486924</v>
      </c>
      <c r="F1412" s="1">
        <v>3100</v>
      </c>
    </row>
    <row r="1413" spans="1:6" x14ac:dyDescent="0.25">
      <c r="A1413" s="5" t="s">
        <v>2057</v>
      </c>
      <c r="B1413" s="5" t="s">
        <v>2061</v>
      </c>
      <c r="C1413" s="1">
        <v>1</v>
      </c>
      <c r="D1413" s="1" t="s">
        <v>5</v>
      </c>
      <c r="E1413" s="1" t="str">
        <f>"8718469535910"</f>
        <v>8718469535910</v>
      </c>
      <c r="F1413" s="1">
        <v>2400</v>
      </c>
    </row>
    <row r="1414" spans="1:6" x14ac:dyDescent="0.25">
      <c r="A1414" s="5" t="s">
        <v>2062</v>
      </c>
      <c r="B1414" s="5" t="s">
        <v>2063</v>
      </c>
      <c r="C1414" s="1">
        <v>1</v>
      </c>
      <c r="D1414" s="1" t="s">
        <v>5</v>
      </c>
      <c r="E1414" s="1" t="str">
        <f>"8719262002654"</f>
        <v>8719262002654</v>
      </c>
      <c r="F1414" s="1">
        <v>2400</v>
      </c>
    </row>
    <row r="1415" spans="1:6" x14ac:dyDescent="0.25">
      <c r="A1415" s="5" t="s">
        <v>2062</v>
      </c>
      <c r="B1415" s="5" t="s">
        <v>2064</v>
      </c>
      <c r="C1415" s="1">
        <v>1</v>
      </c>
      <c r="D1415" s="1" t="s">
        <v>5</v>
      </c>
      <c r="E1415" s="1" t="str">
        <f>"8719262000797"</f>
        <v>8719262000797</v>
      </c>
      <c r="F1415" s="1">
        <v>2400</v>
      </c>
    </row>
    <row r="1416" spans="1:6" x14ac:dyDescent="0.25">
      <c r="A1416" s="5" t="s">
        <v>2065</v>
      </c>
      <c r="B1416" s="5" t="s">
        <v>2066</v>
      </c>
      <c r="C1416" s="1">
        <v>1</v>
      </c>
      <c r="D1416" s="1" t="s">
        <v>5</v>
      </c>
      <c r="E1416" s="1" t="str">
        <f>"0600753795989"</f>
        <v>0600753795989</v>
      </c>
      <c r="F1416" s="1">
        <v>2600</v>
      </c>
    </row>
    <row r="1417" spans="1:6" x14ac:dyDescent="0.25">
      <c r="A1417" s="5" t="s">
        <v>2067</v>
      </c>
      <c r="B1417" s="5" t="s">
        <v>2068</v>
      </c>
      <c r="C1417" s="1">
        <v>1</v>
      </c>
      <c r="D1417" s="1" t="s">
        <v>5</v>
      </c>
      <c r="E1417" s="1" t="str">
        <f>"0600753649459"</f>
        <v>0600753649459</v>
      </c>
      <c r="F1417" s="1">
        <v>2600</v>
      </c>
    </row>
    <row r="1418" spans="1:6" x14ac:dyDescent="0.25">
      <c r="A1418" s="5" t="s">
        <v>2069</v>
      </c>
      <c r="B1418" s="5" t="s">
        <v>2070</v>
      </c>
      <c r="C1418" s="1">
        <v>1</v>
      </c>
      <c r="D1418" s="1" t="s">
        <v>5</v>
      </c>
      <c r="E1418" s="1" t="str">
        <f>"8718469537167"</f>
        <v>8718469537167</v>
      </c>
      <c r="F1418" s="1">
        <v>2400</v>
      </c>
    </row>
    <row r="1419" spans="1:6" x14ac:dyDescent="0.25">
      <c r="A1419" s="5" t="s">
        <v>2071</v>
      </c>
      <c r="B1419" s="5" t="s">
        <v>2071</v>
      </c>
      <c r="C1419" s="1">
        <v>2</v>
      </c>
      <c r="D1419" s="1" t="s">
        <v>5</v>
      </c>
      <c r="E1419" s="1" t="str">
        <f>"8718469536627"</f>
        <v>8718469536627</v>
      </c>
      <c r="F1419" s="1">
        <v>2900</v>
      </c>
    </row>
    <row r="1420" spans="1:6" x14ac:dyDescent="0.25">
      <c r="A1420" s="5" t="s">
        <v>2072</v>
      </c>
      <c r="B1420" s="5" t="s">
        <v>2073</v>
      </c>
      <c r="C1420" s="1">
        <v>1</v>
      </c>
      <c r="D1420" s="1" t="s">
        <v>5</v>
      </c>
      <c r="E1420" s="1" t="str">
        <f>"8719262007406"</f>
        <v>8719262007406</v>
      </c>
      <c r="F1420" s="1">
        <v>2400</v>
      </c>
    </row>
    <row r="1421" spans="1:6" x14ac:dyDescent="0.25">
      <c r="A1421" s="5" t="s">
        <v>2072</v>
      </c>
      <c r="B1421" s="5" t="s">
        <v>2074</v>
      </c>
      <c r="C1421" s="1">
        <v>1</v>
      </c>
      <c r="D1421" s="1" t="s">
        <v>5</v>
      </c>
      <c r="E1421" s="1" t="str">
        <f>"8719262002814"</f>
        <v>8719262002814</v>
      </c>
      <c r="F1421" s="1">
        <v>2400</v>
      </c>
    </row>
    <row r="1422" spans="1:6" x14ac:dyDescent="0.25">
      <c r="A1422" s="5" t="s">
        <v>2075</v>
      </c>
      <c r="B1422" s="5" t="s">
        <v>2076</v>
      </c>
      <c r="C1422" s="1">
        <v>1</v>
      </c>
      <c r="D1422" s="1" t="s">
        <v>5</v>
      </c>
      <c r="E1422" s="1" t="str">
        <f>"8719262002531"</f>
        <v>8719262002531</v>
      </c>
      <c r="F1422" s="1">
        <v>2400</v>
      </c>
    </row>
    <row r="1423" spans="1:6" x14ac:dyDescent="0.25">
      <c r="A1423" s="5" t="s">
        <v>2077</v>
      </c>
      <c r="B1423" s="5" t="s">
        <v>2078</v>
      </c>
      <c r="C1423" s="1">
        <v>2</v>
      </c>
      <c r="D1423" s="1" t="s">
        <v>5</v>
      </c>
      <c r="E1423" s="1" t="str">
        <f>"8719262003842"</f>
        <v>8719262003842</v>
      </c>
      <c r="F1423" s="1">
        <v>3300</v>
      </c>
    </row>
    <row r="1424" spans="1:6" x14ac:dyDescent="0.25">
      <c r="A1424" s="5" t="s">
        <v>2079</v>
      </c>
      <c r="B1424" s="5" t="s">
        <v>2080</v>
      </c>
      <c r="C1424" s="1">
        <v>2</v>
      </c>
      <c r="D1424" s="1" t="s">
        <v>5</v>
      </c>
      <c r="E1424" s="1" t="str">
        <f>"0600753812341"</f>
        <v>0600753812341</v>
      </c>
      <c r="F1424" s="1">
        <v>3100</v>
      </c>
    </row>
    <row r="1425" spans="1:6" x14ac:dyDescent="0.25">
      <c r="A1425" s="5" t="s">
        <v>2079</v>
      </c>
      <c r="B1425" s="5" t="s">
        <v>2081</v>
      </c>
      <c r="C1425" s="1">
        <v>2</v>
      </c>
      <c r="D1425" s="1" t="s">
        <v>5</v>
      </c>
      <c r="E1425" s="1" t="str">
        <f>"0600753795927"</f>
        <v>0600753795927</v>
      </c>
      <c r="F1425" s="1">
        <v>3100</v>
      </c>
    </row>
    <row r="1426" spans="1:6" x14ac:dyDescent="0.25">
      <c r="A1426" s="5" t="s">
        <v>2079</v>
      </c>
      <c r="B1426" s="5" t="s">
        <v>2082</v>
      </c>
      <c r="C1426" s="1">
        <v>2</v>
      </c>
      <c r="D1426" s="1" t="s">
        <v>5</v>
      </c>
      <c r="E1426" s="1" t="str">
        <f>"0600753414248"</f>
        <v>0600753414248</v>
      </c>
      <c r="F1426" s="1">
        <v>3100</v>
      </c>
    </row>
    <row r="1427" spans="1:6" x14ac:dyDescent="0.25">
      <c r="A1427" s="5" t="s">
        <v>2083</v>
      </c>
      <c r="B1427" s="5" t="s">
        <v>2084</v>
      </c>
      <c r="C1427" s="1">
        <v>1</v>
      </c>
      <c r="D1427" s="1" t="s">
        <v>5</v>
      </c>
      <c r="E1427" s="1" t="str">
        <f>"8719262006171"</f>
        <v>8719262006171</v>
      </c>
      <c r="F1427" s="1">
        <v>2400</v>
      </c>
    </row>
    <row r="1428" spans="1:6" x14ac:dyDescent="0.25">
      <c r="A1428" s="5" t="s">
        <v>2085</v>
      </c>
      <c r="B1428" s="5" t="s">
        <v>2086</v>
      </c>
      <c r="C1428" s="1">
        <v>1</v>
      </c>
      <c r="D1428" s="1" t="s">
        <v>5</v>
      </c>
      <c r="E1428" s="1" t="str">
        <f>"8719262004085"</f>
        <v>8719262004085</v>
      </c>
      <c r="F1428" s="1">
        <v>2400</v>
      </c>
    </row>
    <row r="1429" spans="1:6" x14ac:dyDescent="0.25">
      <c r="A1429" s="5" t="s">
        <v>2087</v>
      </c>
      <c r="B1429" s="5" t="s">
        <v>2088</v>
      </c>
      <c r="C1429" s="1">
        <v>1</v>
      </c>
      <c r="D1429" s="1" t="s">
        <v>5</v>
      </c>
      <c r="E1429" s="1" t="str">
        <f>"8719262007970"</f>
        <v>8719262007970</v>
      </c>
      <c r="F1429" s="1">
        <v>2400</v>
      </c>
    </row>
    <row r="1430" spans="1:6" x14ac:dyDescent="0.25">
      <c r="A1430" s="5" t="s">
        <v>2089</v>
      </c>
      <c r="B1430" s="5" t="s">
        <v>2090</v>
      </c>
      <c r="C1430" s="1">
        <v>1</v>
      </c>
      <c r="D1430" s="1" t="s">
        <v>5</v>
      </c>
      <c r="E1430" s="1" t="str">
        <f>"8719262001404"</f>
        <v>8719262001404</v>
      </c>
      <c r="F1430" s="1">
        <v>2400</v>
      </c>
    </row>
    <row r="1431" spans="1:6" x14ac:dyDescent="0.25">
      <c r="A1431" s="5" t="s">
        <v>2091</v>
      </c>
      <c r="B1431" s="5" t="s">
        <v>2092</v>
      </c>
      <c r="C1431" s="1">
        <v>1</v>
      </c>
      <c r="D1431" s="1" t="s">
        <v>5</v>
      </c>
      <c r="E1431" s="1" t="str">
        <f>"8719262002845"</f>
        <v>8719262002845</v>
      </c>
      <c r="F1431" s="1">
        <v>2400</v>
      </c>
    </row>
    <row r="1432" spans="1:6" x14ac:dyDescent="0.25">
      <c r="A1432" s="5" t="s">
        <v>2093</v>
      </c>
      <c r="B1432" s="5" t="s">
        <v>2094</v>
      </c>
      <c r="C1432" s="1">
        <v>1</v>
      </c>
      <c r="D1432" s="1" t="s">
        <v>5</v>
      </c>
      <c r="E1432" s="1" t="str">
        <f>"8718469536856"</f>
        <v>8718469536856</v>
      </c>
      <c r="F1432" s="1">
        <v>2400</v>
      </c>
    </row>
    <row r="1433" spans="1:6" x14ac:dyDescent="0.25">
      <c r="A1433" s="5" t="s">
        <v>2093</v>
      </c>
      <c r="B1433" s="5" t="s">
        <v>2095</v>
      </c>
      <c r="C1433" s="1">
        <v>2</v>
      </c>
      <c r="D1433" s="1" t="s">
        <v>5</v>
      </c>
      <c r="E1433" s="1" t="str">
        <f>"8713748982126"</f>
        <v>8713748982126</v>
      </c>
      <c r="F1433" s="1">
        <v>2900</v>
      </c>
    </row>
    <row r="1434" spans="1:6" x14ac:dyDescent="0.25">
      <c r="A1434" s="5" t="s">
        <v>2093</v>
      </c>
      <c r="B1434" s="5" t="s">
        <v>2096</v>
      </c>
      <c r="C1434" s="1">
        <v>1</v>
      </c>
      <c r="D1434" s="1" t="s">
        <v>5</v>
      </c>
      <c r="E1434" s="1" t="str">
        <f>"8718469539079"</f>
        <v>8718469539079</v>
      </c>
      <c r="F1434" s="1">
        <v>2400</v>
      </c>
    </row>
    <row r="1435" spans="1:6" x14ac:dyDescent="0.25">
      <c r="A1435" s="5" t="s">
        <v>2097</v>
      </c>
      <c r="B1435" s="5" t="s">
        <v>2098</v>
      </c>
      <c r="C1435" s="1">
        <v>2</v>
      </c>
      <c r="D1435" s="1" t="s">
        <v>5</v>
      </c>
      <c r="E1435" s="1" t="str">
        <f>"8713748981327"</f>
        <v>8713748981327</v>
      </c>
      <c r="F1435" s="1">
        <v>2900</v>
      </c>
    </row>
    <row r="1436" spans="1:6" x14ac:dyDescent="0.25">
      <c r="A1436" s="5" t="s">
        <v>2097</v>
      </c>
      <c r="B1436" s="5" t="s">
        <v>2099</v>
      </c>
      <c r="C1436" s="1">
        <v>1</v>
      </c>
      <c r="D1436" s="1" t="s">
        <v>5</v>
      </c>
      <c r="E1436" s="1" t="str">
        <f>"8713748982522"</f>
        <v>8713748982522</v>
      </c>
      <c r="F1436" s="1">
        <v>2400</v>
      </c>
    </row>
    <row r="1437" spans="1:6" x14ac:dyDescent="0.25">
      <c r="A1437" s="5" t="s">
        <v>2097</v>
      </c>
      <c r="B1437" s="5" t="s">
        <v>2100</v>
      </c>
      <c r="C1437" s="1">
        <v>1</v>
      </c>
      <c r="D1437" s="1" t="s">
        <v>5</v>
      </c>
      <c r="E1437" s="1" t="str">
        <f>"8718469530892"</f>
        <v>8718469530892</v>
      </c>
      <c r="F1437" s="1">
        <v>2400</v>
      </c>
    </row>
    <row r="1438" spans="1:6" x14ac:dyDescent="0.25">
      <c r="A1438" s="5" t="s">
        <v>2097</v>
      </c>
      <c r="B1438" s="5" t="s">
        <v>2101</v>
      </c>
      <c r="C1438" s="1">
        <v>2</v>
      </c>
      <c r="D1438" s="1" t="s">
        <v>5</v>
      </c>
      <c r="E1438" s="1" t="str">
        <f>"8718469534937"</f>
        <v>8718469534937</v>
      </c>
      <c r="F1438" s="1">
        <v>2900</v>
      </c>
    </row>
    <row r="1439" spans="1:6" x14ac:dyDescent="0.25">
      <c r="A1439" s="5" t="s">
        <v>2097</v>
      </c>
      <c r="B1439" s="5" t="s">
        <v>2102</v>
      </c>
      <c r="C1439" s="1">
        <v>1</v>
      </c>
      <c r="D1439" s="1" t="s">
        <v>5</v>
      </c>
      <c r="E1439" s="1" t="str">
        <f>"8718469530922"</f>
        <v>8718469530922</v>
      </c>
      <c r="F1439" s="1">
        <v>2400</v>
      </c>
    </row>
    <row r="1440" spans="1:6" x14ac:dyDescent="0.25">
      <c r="A1440" s="5" t="s">
        <v>2097</v>
      </c>
      <c r="B1440" s="5" t="s">
        <v>2097</v>
      </c>
      <c r="C1440" s="1">
        <v>1</v>
      </c>
      <c r="D1440" s="1" t="s">
        <v>5</v>
      </c>
      <c r="E1440" s="1" t="str">
        <f>"8713748982515"</f>
        <v>8713748982515</v>
      </c>
      <c r="F1440" s="1">
        <v>2400</v>
      </c>
    </row>
    <row r="1441" spans="1:6" x14ac:dyDescent="0.25">
      <c r="A1441" s="5" t="s">
        <v>2103</v>
      </c>
      <c r="B1441" s="5" t="s">
        <v>2104</v>
      </c>
      <c r="C1441" s="1">
        <v>1</v>
      </c>
      <c r="D1441" s="1" t="s">
        <v>5</v>
      </c>
      <c r="E1441" s="1" t="str">
        <f>"8718469537679"</f>
        <v>8718469537679</v>
      </c>
      <c r="F1441" s="1">
        <v>2400</v>
      </c>
    </row>
    <row r="1442" spans="1:6" x14ac:dyDescent="0.25">
      <c r="A1442" s="5" t="s">
        <v>2103</v>
      </c>
      <c r="B1442" s="5" t="s">
        <v>2103</v>
      </c>
      <c r="C1442" s="1">
        <v>1</v>
      </c>
      <c r="D1442" s="1" t="s">
        <v>5</v>
      </c>
      <c r="E1442" s="1" t="str">
        <f>"8718469537211"</f>
        <v>8718469537211</v>
      </c>
      <c r="F1442" s="1">
        <v>2400</v>
      </c>
    </row>
    <row r="1443" spans="1:6" x14ac:dyDescent="0.25">
      <c r="A1443" s="5" t="s">
        <v>2105</v>
      </c>
      <c r="B1443" s="5" t="s">
        <v>2106</v>
      </c>
      <c r="C1443" s="1">
        <v>1</v>
      </c>
      <c r="D1443" s="1" t="s">
        <v>5</v>
      </c>
      <c r="E1443" s="1" t="str">
        <f>"0600753425619"</f>
        <v>0600753425619</v>
      </c>
      <c r="F1443" s="1">
        <v>2600</v>
      </c>
    </row>
    <row r="1444" spans="1:6" x14ac:dyDescent="0.25">
      <c r="A1444" s="5" t="s">
        <v>2105</v>
      </c>
      <c r="B1444" s="5" t="s">
        <v>2105</v>
      </c>
      <c r="C1444" s="1">
        <v>1</v>
      </c>
      <c r="D1444" s="1" t="s">
        <v>5</v>
      </c>
      <c r="E1444" s="1" t="str">
        <f>"0600753425596"</f>
        <v>0600753425596</v>
      </c>
      <c r="F1444" s="1">
        <v>2600</v>
      </c>
    </row>
    <row r="1445" spans="1:6" x14ac:dyDescent="0.25">
      <c r="A1445" s="5" t="s">
        <v>2105</v>
      </c>
      <c r="B1445" s="5" t="s">
        <v>2107</v>
      </c>
      <c r="C1445" s="1">
        <v>1</v>
      </c>
      <c r="D1445" s="1" t="s">
        <v>5</v>
      </c>
      <c r="E1445" s="1" t="str">
        <f>"0600753425602"</f>
        <v>0600753425602</v>
      </c>
      <c r="F1445" s="1">
        <v>2600</v>
      </c>
    </row>
    <row r="1446" spans="1:6" x14ac:dyDescent="0.25">
      <c r="A1446" s="5" t="s">
        <v>2108</v>
      </c>
      <c r="B1446" s="5" t="s">
        <v>2109</v>
      </c>
      <c r="C1446" s="1">
        <v>1</v>
      </c>
      <c r="D1446" s="1" t="s">
        <v>5</v>
      </c>
      <c r="E1446" s="1" t="str">
        <f>"8713748980597"</f>
        <v>8713748980597</v>
      </c>
      <c r="F1446" s="1">
        <v>2400</v>
      </c>
    </row>
    <row r="1447" spans="1:6" x14ac:dyDescent="0.25">
      <c r="A1447" s="5" t="s">
        <v>2110</v>
      </c>
      <c r="B1447" s="5" t="s">
        <v>2111</v>
      </c>
      <c r="C1447" s="1">
        <v>1</v>
      </c>
      <c r="D1447" s="1" t="s">
        <v>5</v>
      </c>
      <c r="E1447" s="1" t="str">
        <f>"0600753368831"</f>
        <v>0600753368831</v>
      </c>
      <c r="F1447" s="1">
        <v>2700</v>
      </c>
    </row>
    <row r="1448" spans="1:6" x14ac:dyDescent="0.25">
      <c r="A1448" s="5" t="s">
        <v>2112</v>
      </c>
      <c r="B1448" s="5" t="s">
        <v>2113</v>
      </c>
      <c r="C1448" s="1">
        <v>1</v>
      </c>
      <c r="D1448" s="1" t="s">
        <v>5</v>
      </c>
      <c r="E1448" s="1" t="str">
        <f>"8719262004122"</f>
        <v>8719262004122</v>
      </c>
      <c r="F1448" s="1">
        <v>2400</v>
      </c>
    </row>
    <row r="1449" spans="1:6" x14ac:dyDescent="0.25">
      <c r="A1449" s="5" t="s">
        <v>2114</v>
      </c>
      <c r="B1449" s="5" t="s">
        <v>2115</v>
      </c>
      <c r="C1449" s="1">
        <v>2</v>
      </c>
      <c r="D1449" s="1" t="s">
        <v>5</v>
      </c>
      <c r="E1449" s="1" t="str">
        <f>"8719262004801"</f>
        <v>8719262004801</v>
      </c>
      <c r="F1449" s="1">
        <v>3300</v>
      </c>
    </row>
    <row r="1450" spans="1:6" x14ac:dyDescent="0.25">
      <c r="A1450" s="5" t="s">
        <v>2116</v>
      </c>
      <c r="B1450" s="5" t="s">
        <v>2117</v>
      </c>
      <c r="C1450" s="1">
        <v>2</v>
      </c>
      <c r="D1450" s="1" t="s">
        <v>5</v>
      </c>
      <c r="E1450" s="1" t="str">
        <f>"8719262004887"</f>
        <v>8719262004887</v>
      </c>
      <c r="F1450" s="1">
        <v>2900</v>
      </c>
    </row>
    <row r="1451" spans="1:6" x14ac:dyDescent="0.25">
      <c r="A1451" s="5" t="s">
        <v>2116</v>
      </c>
      <c r="B1451" s="5" t="s">
        <v>2118</v>
      </c>
      <c r="C1451" s="1">
        <v>2</v>
      </c>
      <c r="D1451" s="1" t="s">
        <v>5</v>
      </c>
      <c r="E1451" s="1" t="str">
        <f>"8719262004894"</f>
        <v>8719262004894</v>
      </c>
      <c r="F1451" s="1">
        <v>3100</v>
      </c>
    </row>
    <row r="1452" spans="1:6" x14ac:dyDescent="0.25">
      <c r="A1452" s="5" t="s">
        <v>2119</v>
      </c>
      <c r="B1452" s="5" t="s">
        <v>2120</v>
      </c>
      <c r="C1452" s="1">
        <v>2</v>
      </c>
      <c r="D1452" s="1" t="s">
        <v>5</v>
      </c>
      <c r="E1452" s="1" t="str">
        <f>"8718469538874"</f>
        <v>8718469538874</v>
      </c>
      <c r="F1452" s="1">
        <v>2900</v>
      </c>
    </row>
    <row r="1453" spans="1:6" x14ac:dyDescent="0.25">
      <c r="A1453" s="5" t="s">
        <v>2119</v>
      </c>
      <c r="B1453" s="5" t="s">
        <v>2121</v>
      </c>
      <c r="C1453" s="1">
        <v>2</v>
      </c>
      <c r="D1453" s="1" t="s">
        <v>5</v>
      </c>
      <c r="E1453" s="1" t="str">
        <f>"8718469538881"</f>
        <v>8718469538881</v>
      </c>
      <c r="F1453" s="1">
        <v>2900</v>
      </c>
    </row>
    <row r="1454" spans="1:6" x14ac:dyDescent="0.25">
      <c r="A1454" s="5" t="s">
        <v>2119</v>
      </c>
      <c r="B1454" s="5" t="s">
        <v>2122</v>
      </c>
      <c r="C1454" s="1">
        <v>2</v>
      </c>
      <c r="D1454" s="1" t="s">
        <v>5</v>
      </c>
      <c r="E1454" s="1" t="str">
        <f>"8718469539192"</f>
        <v>8718469539192</v>
      </c>
      <c r="F1454" s="1">
        <v>2900</v>
      </c>
    </row>
    <row r="1455" spans="1:6" x14ac:dyDescent="0.25">
      <c r="A1455" s="5" t="s">
        <v>2123</v>
      </c>
      <c r="B1455" s="5" t="s">
        <v>2124</v>
      </c>
      <c r="C1455" s="1">
        <v>1</v>
      </c>
      <c r="D1455" s="1" t="s">
        <v>5</v>
      </c>
      <c r="E1455" s="1" t="str">
        <f>"8718469540662"</f>
        <v>8718469540662</v>
      </c>
      <c r="F1455" s="1">
        <v>2400</v>
      </c>
    </row>
    <row r="1456" spans="1:6" x14ac:dyDescent="0.25">
      <c r="A1456" s="5" t="s">
        <v>2125</v>
      </c>
      <c r="B1456" s="5" t="s">
        <v>2126</v>
      </c>
      <c r="C1456" s="1">
        <v>1</v>
      </c>
      <c r="D1456" s="1" t="s">
        <v>5</v>
      </c>
      <c r="E1456" s="1" t="str">
        <f>"8718469537204"</f>
        <v>8718469537204</v>
      </c>
      <c r="F1456" s="1">
        <v>2700</v>
      </c>
    </row>
    <row r="1457" spans="1:6" x14ac:dyDescent="0.25">
      <c r="A1457" s="5" t="s">
        <v>2125</v>
      </c>
      <c r="B1457" s="5" t="s">
        <v>2127</v>
      </c>
      <c r="C1457" s="1">
        <v>1</v>
      </c>
      <c r="D1457" s="1" t="s">
        <v>5</v>
      </c>
      <c r="E1457" s="1" t="str">
        <f>"8718469538669"</f>
        <v>8718469538669</v>
      </c>
      <c r="F1457" s="1">
        <v>2900</v>
      </c>
    </row>
    <row r="1458" spans="1:6" x14ac:dyDescent="0.25">
      <c r="A1458" s="5" t="s">
        <v>2125</v>
      </c>
      <c r="B1458" s="5" t="s">
        <v>2128</v>
      </c>
      <c r="C1458" s="1">
        <v>1</v>
      </c>
      <c r="D1458" s="1" t="s">
        <v>5</v>
      </c>
      <c r="E1458" s="1" t="str">
        <f>"8718469537556"</f>
        <v>8718469537556</v>
      </c>
      <c r="F1458" s="1">
        <v>2700</v>
      </c>
    </row>
    <row r="1459" spans="1:6" x14ac:dyDescent="0.25">
      <c r="A1459" s="5" t="s">
        <v>2125</v>
      </c>
      <c r="B1459" s="5" t="s">
        <v>2129</v>
      </c>
      <c r="C1459" s="1">
        <v>2</v>
      </c>
      <c r="D1459" s="1" t="s">
        <v>5</v>
      </c>
      <c r="E1459" s="1" t="str">
        <f>"8719262003835"</f>
        <v>8719262003835</v>
      </c>
      <c r="F1459" s="1">
        <v>3300</v>
      </c>
    </row>
    <row r="1460" spans="1:6" x14ac:dyDescent="0.25">
      <c r="A1460" s="5" t="s">
        <v>2130</v>
      </c>
      <c r="B1460" s="5" t="s">
        <v>2131</v>
      </c>
      <c r="C1460" s="1">
        <v>1</v>
      </c>
      <c r="D1460" s="1" t="s">
        <v>5</v>
      </c>
      <c r="E1460" s="1" t="str">
        <f>"8719262006959"</f>
        <v>8719262006959</v>
      </c>
      <c r="F1460" s="1">
        <v>2400</v>
      </c>
    </row>
    <row r="1461" spans="1:6" x14ac:dyDescent="0.25">
      <c r="A1461" s="5" t="s">
        <v>2132</v>
      </c>
      <c r="B1461" s="5" t="s">
        <v>2133</v>
      </c>
      <c r="C1461" s="1">
        <v>2</v>
      </c>
      <c r="D1461" s="1" t="s">
        <v>5</v>
      </c>
      <c r="E1461" s="1" t="str">
        <f>"8719262008120"</f>
        <v>8719262008120</v>
      </c>
      <c r="F1461" s="1">
        <v>3100</v>
      </c>
    </row>
    <row r="1462" spans="1:6" x14ac:dyDescent="0.25">
      <c r="A1462" s="5" t="s">
        <v>2134</v>
      </c>
      <c r="B1462" s="5" t="s">
        <v>292</v>
      </c>
      <c r="C1462" s="1">
        <v>2</v>
      </c>
      <c r="D1462" s="1" t="s">
        <v>5</v>
      </c>
      <c r="E1462" s="1" t="str">
        <f>"0602557107425"</f>
        <v>0602557107425</v>
      </c>
      <c r="F1462" s="1">
        <v>3100</v>
      </c>
    </row>
    <row r="1463" spans="1:6" x14ac:dyDescent="0.25">
      <c r="A1463" s="5" t="s">
        <v>2135</v>
      </c>
      <c r="B1463" s="5" t="s">
        <v>2136</v>
      </c>
      <c r="C1463" s="1">
        <v>1</v>
      </c>
      <c r="D1463" s="1" t="s">
        <v>5</v>
      </c>
      <c r="E1463" s="1" t="str">
        <f>"8719262000513"</f>
        <v>8719262000513</v>
      </c>
      <c r="F1463" s="1">
        <v>2400</v>
      </c>
    </row>
    <row r="1464" spans="1:6" x14ac:dyDescent="0.25">
      <c r="A1464" s="5" t="s">
        <v>2135</v>
      </c>
      <c r="B1464" s="5" t="s">
        <v>2137</v>
      </c>
      <c r="C1464" s="1">
        <v>1</v>
      </c>
      <c r="D1464" s="1" t="s">
        <v>5</v>
      </c>
      <c r="E1464" s="1" t="str">
        <f>"8719262000506"</f>
        <v>8719262000506</v>
      </c>
      <c r="F1464" s="1">
        <v>2400</v>
      </c>
    </row>
    <row r="1465" spans="1:6" x14ac:dyDescent="0.25">
      <c r="A1465" s="5" t="s">
        <v>2138</v>
      </c>
      <c r="B1465" s="5" t="s">
        <v>2139</v>
      </c>
      <c r="C1465" s="1">
        <v>1</v>
      </c>
      <c r="D1465" s="1" t="s">
        <v>5</v>
      </c>
      <c r="E1465" s="1" t="str">
        <f>"8719262004153"</f>
        <v>8719262004153</v>
      </c>
      <c r="F1465" s="1">
        <v>2400</v>
      </c>
    </row>
    <row r="1466" spans="1:6" x14ac:dyDescent="0.25">
      <c r="A1466" s="5" t="s">
        <v>2140</v>
      </c>
      <c r="B1466" s="5" t="s">
        <v>2141</v>
      </c>
      <c r="C1466" s="1">
        <v>2</v>
      </c>
      <c r="D1466" s="1" t="s">
        <v>5</v>
      </c>
      <c r="E1466" s="1" t="str">
        <f>"8719262004542"</f>
        <v>8719262004542</v>
      </c>
      <c r="F1466" s="1">
        <v>2900</v>
      </c>
    </row>
    <row r="1467" spans="1:6" x14ac:dyDescent="0.25">
      <c r="A1467" s="5" t="s">
        <v>2140</v>
      </c>
      <c r="B1467" s="5" t="s">
        <v>2142</v>
      </c>
      <c r="C1467" s="1">
        <v>2</v>
      </c>
      <c r="D1467" s="1" t="s">
        <v>5</v>
      </c>
      <c r="E1467" s="1" t="str">
        <f>"8719262002982"</f>
        <v>8719262002982</v>
      </c>
      <c r="F1467" s="1">
        <v>2900</v>
      </c>
    </row>
    <row r="1468" spans="1:6" x14ac:dyDescent="0.25">
      <c r="A1468" s="5" t="s">
        <v>2140</v>
      </c>
      <c r="B1468" s="5" t="s">
        <v>2143</v>
      </c>
      <c r="C1468" s="1">
        <v>1</v>
      </c>
      <c r="D1468" s="1" t="s">
        <v>5</v>
      </c>
      <c r="E1468" s="1" t="str">
        <f>"8719262001657"</f>
        <v>8719262001657</v>
      </c>
      <c r="F1468" s="1">
        <v>2400</v>
      </c>
    </row>
    <row r="1469" spans="1:6" x14ac:dyDescent="0.25">
      <c r="A1469" s="5" t="s">
        <v>2140</v>
      </c>
      <c r="B1469" s="5" t="s">
        <v>2144</v>
      </c>
      <c r="C1469" s="1">
        <v>1</v>
      </c>
      <c r="D1469" s="1" t="s">
        <v>5</v>
      </c>
      <c r="E1469" s="1" t="str">
        <f>"0886977231315"</f>
        <v>0886977231315</v>
      </c>
      <c r="F1469" s="1">
        <v>2400</v>
      </c>
    </row>
    <row r="1470" spans="1:6" x14ac:dyDescent="0.25">
      <c r="A1470" s="5" t="s">
        <v>2140</v>
      </c>
      <c r="B1470" s="5" t="s">
        <v>2145</v>
      </c>
      <c r="C1470" s="1">
        <v>1</v>
      </c>
      <c r="D1470" s="1" t="s">
        <v>5</v>
      </c>
      <c r="E1470" s="1" t="str">
        <f>"8719262001664"</f>
        <v>8719262001664</v>
      </c>
      <c r="F1470" s="1">
        <v>2400</v>
      </c>
    </row>
    <row r="1471" spans="1:6" x14ac:dyDescent="0.25">
      <c r="A1471" s="5" t="s">
        <v>2140</v>
      </c>
      <c r="B1471" s="5" t="s">
        <v>2146</v>
      </c>
      <c r="C1471" s="1">
        <v>1</v>
      </c>
      <c r="D1471" s="1" t="s">
        <v>5</v>
      </c>
      <c r="E1471" s="1" t="str">
        <f>"8719262002975"</f>
        <v>8719262002975</v>
      </c>
      <c r="F1471" s="1">
        <v>2400</v>
      </c>
    </row>
    <row r="1472" spans="1:6" x14ac:dyDescent="0.25">
      <c r="A1472" s="5" t="s">
        <v>2140</v>
      </c>
      <c r="B1472" s="5" t="s">
        <v>2147</v>
      </c>
      <c r="C1472" s="1">
        <v>2</v>
      </c>
      <c r="D1472" s="1" t="s">
        <v>5</v>
      </c>
      <c r="E1472" s="1" t="str">
        <f>"8719262004559"</f>
        <v>8719262004559</v>
      </c>
      <c r="F1472" s="1">
        <v>2900</v>
      </c>
    </row>
    <row r="1473" spans="1:6" x14ac:dyDescent="0.25">
      <c r="A1473" s="5" t="s">
        <v>2140</v>
      </c>
      <c r="B1473" s="5" t="s">
        <v>2148</v>
      </c>
      <c r="C1473" s="1">
        <v>2</v>
      </c>
      <c r="D1473" s="1" t="s">
        <v>5</v>
      </c>
      <c r="E1473" s="1" t="str">
        <f>"8719262000612"</f>
        <v>8719262000612</v>
      </c>
      <c r="F1473" s="1">
        <v>2900</v>
      </c>
    </row>
    <row r="1474" spans="1:6" x14ac:dyDescent="0.25">
      <c r="A1474" s="5" t="s">
        <v>2149</v>
      </c>
      <c r="B1474" s="5" t="s">
        <v>2150</v>
      </c>
      <c r="C1474" s="1">
        <v>1</v>
      </c>
      <c r="D1474" s="1" t="s">
        <v>5</v>
      </c>
      <c r="E1474" s="1" t="str">
        <f>"8718469534142"</f>
        <v>8718469534142</v>
      </c>
      <c r="F1474" s="1">
        <v>2400</v>
      </c>
    </row>
    <row r="1475" spans="1:6" x14ac:dyDescent="0.25">
      <c r="A1475" s="5" t="s">
        <v>2149</v>
      </c>
      <c r="B1475" s="5" t="s">
        <v>2151</v>
      </c>
      <c r="C1475" s="1">
        <v>1</v>
      </c>
      <c r="D1475" s="1" t="s">
        <v>5</v>
      </c>
      <c r="E1475" s="1" t="str">
        <f>"8719262005723"</f>
        <v>8719262005723</v>
      </c>
      <c r="F1475" s="1">
        <v>2400</v>
      </c>
    </row>
    <row r="1476" spans="1:6" x14ac:dyDescent="0.25">
      <c r="A1476" s="5" t="s">
        <v>2149</v>
      </c>
      <c r="B1476" s="5" t="s">
        <v>2152</v>
      </c>
      <c r="C1476" s="1">
        <v>1</v>
      </c>
      <c r="D1476" s="1" t="s">
        <v>5</v>
      </c>
      <c r="E1476" s="1" t="str">
        <f>"8719262004139"</f>
        <v>8719262004139</v>
      </c>
      <c r="F1476" s="1">
        <v>2400</v>
      </c>
    </row>
    <row r="1477" spans="1:6" x14ac:dyDescent="0.25">
      <c r="A1477" s="5" t="s">
        <v>2149</v>
      </c>
      <c r="B1477" s="5" t="s">
        <v>2153</v>
      </c>
      <c r="C1477" s="1">
        <v>1</v>
      </c>
      <c r="D1477" s="1" t="s">
        <v>5</v>
      </c>
      <c r="E1477" s="1" t="str">
        <f>"0602557865097"</f>
        <v>0602557865097</v>
      </c>
      <c r="F1477" s="1">
        <v>1600</v>
      </c>
    </row>
    <row r="1478" spans="1:6" x14ac:dyDescent="0.25">
      <c r="A1478" s="5" t="s">
        <v>2149</v>
      </c>
      <c r="B1478" s="5" t="s">
        <v>2154</v>
      </c>
      <c r="C1478" s="1">
        <v>1</v>
      </c>
      <c r="D1478" s="1" t="s">
        <v>5</v>
      </c>
      <c r="E1478" s="1" t="str">
        <f>"8719262005716"</f>
        <v>8719262005716</v>
      </c>
      <c r="F1478" s="1">
        <v>2400</v>
      </c>
    </row>
    <row r="1479" spans="1:6" x14ac:dyDescent="0.25">
      <c r="A1479" s="5" t="s">
        <v>2149</v>
      </c>
      <c r="B1479" s="5" t="s">
        <v>2155</v>
      </c>
      <c r="C1479" s="1">
        <v>2</v>
      </c>
      <c r="D1479" s="1" t="s">
        <v>5</v>
      </c>
      <c r="E1479" s="1" t="str">
        <f>"8719262002661"</f>
        <v>8719262002661</v>
      </c>
      <c r="F1479" s="1">
        <v>3300</v>
      </c>
    </row>
    <row r="1480" spans="1:6" x14ac:dyDescent="0.25">
      <c r="A1480" s="5" t="s">
        <v>2149</v>
      </c>
      <c r="B1480" s="5" t="s">
        <v>2156</v>
      </c>
      <c r="C1480" s="1">
        <v>1</v>
      </c>
      <c r="D1480" s="1" t="s">
        <v>5</v>
      </c>
      <c r="E1480" s="1" t="str">
        <f>"8719262006119"</f>
        <v>8719262006119</v>
      </c>
      <c r="F1480" s="1">
        <v>2400</v>
      </c>
    </row>
    <row r="1481" spans="1:6" x14ac:dyDescent="0.25">
      <c r="A1481" s="5" t="s">
        <v>2149</v>
      </c>
      <c r="B1481" s="5" t="s">
        <v>2157</v>
      </c>
      <c r="C1481" s="1">
        <v>2</v>
      </c>
      <c r="D1481" s="1" t="s">
        <v>5</v>
      </c>
      <c r="E1481" s="1" t="str">
        <f>"8713748980276"</f>
        <v>8713748980276</v>
      </c>
      <c r="F1481" s="1">
        <v>2900</v>
      </c>
    </row>
    <row r="1482" spans="1:6" x14ac:dyDescent="0.25">
      <c r="A1482" s="5" t="s">
        <v>2149</v>
      </c>
      <c r="B1482" s="5" t="s">
        <v>2158</v>
      </c>
      <c r="C1482" s="1">
        <v>2</v>
      </c>
      <c r="D1482" s="1" t="s">
        <v>5</v>
      </c>
      <c r="E1482" s="1" t="str">
        <f>"8713748980283"</f>
        <v>8713748980283</v>
      </c>
      <c r="F1482" s="1">
        <v>2900</v>
      </c>
    </row>
    <row r="1483" spans="1:6" x14ac:dyDescent="0.25">
      <c r="A1483" s="5" t="s">
        <v>2149</v>
      </c>
      <c r="B1483" s="5" t="s">
        <v>2159</v>
      </c>
      <c r="C1483" s="1">
        <v>2</v>
      </c>
      <c r="D1483" s="1" t="s">
        <v>5</v>
      </c>
      <c r="E1483" s="1" t="str">
        <f>"8713748980290"</f>
        <v>8713748980290</v>
      </c>
      <c r="F1483" s="1">
        <v>2900</v>
      </c>
    </row>
    <row r="1484" spans="1:6" x14ac:dyDescent="0.25">
      <c r="A1484" s="5" t="s">
        <v>2149</v>
      </c>
      <c r="B1484" s="5" t="s">
        <v>2160</v>
      </c>
      <c r="C1484" s="1">
        <v>2</v>
      </c>
      <c r="D1484" s="1" t="s">
        <v>5</v>
      </c>
      <c r="E1484" s="1" t="str">
        <f>"8713748980306"</f>
        <v>8713748980306</v>
      </c>
      <c r="F1484" s="1">
        <v>2900</v>
      </c>
    </row>
    <row r="1485" spans="1:6" x14ac:dyDescent="0.25">
      <c r="A1485" s="5" t="s">
        <v>2149</v>
      </c>
      <c r="B1485" s="5" t="s">
        <v>2161</v>
      </c>
      <c r="C1485" s="1">
        <v>2</v>
      </c>
      <c r="D1485" s="1" t="s">
        <v>5</v>
      </c>
      <c r="E1485" s="1" t="str">
        <f>"8718469532674"</f>
        <v>8718469532674</v>
      </c>
      <c r="F1485" s="1">
        <v>3100</v>
      </c>
    </row>
    <row r="1486" spans="1:6" x14ac:dyDescent="0.25">
      <c r="A1486" s="5" t="s">
        <v>2149</v>
      </c>
      <c r="B1486" s="5" t="s">
        <v>2162</v>
      </c>
      <c r="C1486" s="1">
        <v>1</v>
      </c>
      <c r="D1486" s="1" t="s">
        <v>5</v>
      </c>
      <c r="E1486" s="1" t="str">
        <f>"8719262006133"</f>
        <v>8719262006133</v>
      </c>
      <c r="F1486" s="1">
        <v>2400</v>
      </c>
    </row>
    <row r="1487" spans="1:6" x14ac:dyDescent="0.25">
      <c r="A1487" s="5" t="s">
        <v>2149</v>
      </c>
      <c r="B1487" s="5" t="s">
        <v>2163</v>
      </c>
      <c r="C1487" s="1">
        <v>1</v>
      </c>
      <c r="D1487" s="1" t="s">
        <v>5</v>
      </c>
      <c r="E1487" s="1" t="str">
        <f>"8719262007628"</f>
        <v>8719262007628</v>
      </c>
      <c r="F1487" s="1">
        <v>2400</v>
      </c>
    </row>
    <row r="1488" spans="1:6" x14ac:dyDescent="0.25">
      <c r="A1488" s="5" t="s">
        <v>2149</v>
      </c>
      <c r="B1488" s="5" t="s">
        <v>2164</v>
      </c>
      <c r="C1488" s="1">
        <v>1</v>
      </c>
      <c r="D1488" s="1" t="s">
        <v>5</v>
      </c>
      <c r="E1488" s="1" t="str">
        <f>"8719262007635"</f>
        <v>8719262007635</v>
      </c>
      <c r="F1488" s="1">
        <v>2400</v>
      </c>
    </row>
    <row r="1489" spans="1:6" x14ac:dyDescent="0.25">
      <c r="A1489" s="5" t="s">
        <v>2149</v>
      </c>
      <c r="B1489" s="5" t="s">
        <v>2165</v>
      </c>
      <c r="C1489" s="1">
        <v>1</v>
      </c>
      <c r="D1489" s="1" t="s">
        <v>5</v>
      </c>
      <c r="E1489" s="1" t="str">
        <f>"8719262006126"</f>
        <v>8719262006126</v>
      </c>
      <c r="F1489" s="1">
        <v>2400</v>
      </c>
    </row>
    <row r="1490" spans="1:6" x14ac:dyDescent="0.25">
      <c r="A1490" s="5" t="s">
        <v>2166</v>
      </c>
      <c r="B1490" s="5" t="s">
        <v>2167</v>
      </c>
      <c r="C1490" s="1">
        <v>1</v>
      </c>
      <c r="D1490" s="1" t="s">
        <v>5</v>
      </c>
      <c r="E1490" s="1" t="str">
        <f>"8718469531707"</f>
        <v>8718469531707</v>
      </c>
      <c r="F1490" s="1">
        <v>2400</v>
      </c>
    </row>
    <row r="1491" spans="1:6" x14ac:dyDescent="0.25">
      <c r="A1491" s="5" t="s">
        <v>2168</v>
      </c>
      <c r="B1491" s="5" t="s">
        <v>2169</v>
      </c>
      <c r="C1491" s="1">
        <v>2</v>
      </c>
      <c r="D1491" s="1" t="s">
        <v>5</v>
      </c>
      <c r="E1491" s="1" t="str">
        <f>"8719262004641"</f>
        <v>8719262004641</v>
      </c>
      <c r="F1491" s="1">
        <v>2900</v>
      </c>
    </row>
    <row r="1492" spans="1:6" x14ac:dyDescent="0.25">
      <c r="A1492" s="5" t="s">
        <v>2170</v>
      </c>
      <c r="B1492" s="5" t="s">
        <v>2170</v>
      </c>
      <c r="C1492" s="1">
        <v>1</v>
      </c>
      <c r="D1492" s="1" t="s">
        <v>5</v>
      </c>
      <c r="E1492" s="1" t="str">
        <f>"8718469537839"</f>
        <v>8718469537839</v>
      </c>
      <c r="F1492" s="1">
        <v>2400</v>
      </c>
    </row>
    <row r="1493" spans="1:6" x14ac:dyDescent="0.25">
      <c r="A1493" s="5" t="s">
        <v>2171</v>
      </c>
      <c r="B1493" s="5" t="s">
        <v>2172</v>
      </c>
      <c r="C1493" s="1">
        <v>2</v>
      </c>
      <c r="D1493" s="1" t="s">
        <v>5</v>
      </c>
      <c r="E1493" s="1" t="str">
        <f>"8719262006034"</f>
        <v>8719262006034</v>
      </c>
      <c r="F1493" s="1">
        <v>3300</v>
      </c>
    </row>
    <row r="1494" spans="1:6" x14ac:dyDescent="0.25">
      <c r="A1494" s="5" t="s">
        <v>2173</v>
      </c>
      <c r="B1494" s="5" t="s">
        <v>2174</v>
      </c>
      <c r="C1494" s="1">
        <v>2</v>
      </c>
      <c r="D1494" s="1" t="s">
        <v>5</v>
      </c>
      <c r="E1494" s="1" t="str">
        <f>"8718469537860"</f>
        <v>8718469537860</v>
      </c>
      <c r="F1494" s="1">
        <v>2900</v>
      </c>
    </row>
    <row r="1495" spans="1:6" x14ac:dyDescent="0.25">
      <c r="A1495" s="5" t="s">
        <v>2175</v>
      </c>
      <c r="B1495" s="5" t="s">
        <v>2176</v>
      </c>
      <c r="C1495" s="1">
        <v>1</v>
      </c>
      <c r="D1495" s="1" t="s">
        <v>5</v>
      </c>
      <c r="E1495" s="1" t="str">
        <f>"8718469535279"</f>
        <v>8718469535279</v>
      </c>
      <c r="F1495" s="1">
        <v>2400</v>
      </c>
    </row>
    <row r="1496" spans="1:6" x14ac:dyDescent="0.25">
      <c r="A1496" s="5" t="s">
        <v>2177</v>
      </c>
      <c r="B1496" s="5" t="s">
        <v>2178</v>
      </c>
      <c r="C1496" s="1">
        <v>2</v>
      </c>
      <c r="D1496" s="1" t="s">
        <v>5</v>
      </c>
      <c r="E1496" s="1" t="str">
        <f>"8713748980603"</f>
        <v>8713748980603</v>
      </c>
      <c r="F1496" s="1">
        <v>2900</v>
      </c>
    </row>
    <row r="1497" spans="1:6" x14ac:dyDescent="0.25">
      <c r="A1497" s="5" t="s">
        <v>2177</v>
      </c>
      <c r="B1497" s="5" t="s">
        <v>2179</v>
      </c>
      <c r="C1497" s="1">
        <v>1</v>
      </c>
      <c r="D1497" s="1" t="s">
        <v>5</v>
      </c>
      <c r="E1497" s="1" t="str">
        <f>"8719262000919"</f>
        <v>8719262000919</v>
      </c>
      <c r="F1497" s="1">
        <v>2400</v>
      </c>
    </row>
    <row r="1498" spans="1:6" x14ac:dyDescent="0.25">
      <c r="A1498" s="5" t="s">
        <v>2177</v>
      </c>
      <c r="B1498" s="5" t="s">
        <v>2180</v>
      </c>
      <c r="C1498" s="1">
        <v>1</v>
      </c>
      <c r="D1498" s="1" t="s">
        <v>5</v>
      </c>
      <c r="E1498" s="1" t="str">
        <f>"8719262001114"</f>
        <v>8719262001114</v>
      </c>
      <c r="F1498" s="1">
        <v>2400</v>
      </c>
    </row>
    <row r="1499" spans="1:6" x14ac:dyDescent="0.25">
      <c r="A1499" s="5" t="s">
        <v>2177</v>
      </c>
      <c r="B1499" s="5" t="s">
        <v>2181</v>
      </c>
      <c r="C1499" s="1">
        <v>2</v>
      </c>
      <c r="D1499" s="1" t="s">
        <v>5</v>
      </c>
      <c r="E1499" s="1" t="str">
        <f>"8718469531912"</f>
        <v>8718469531912</v>
      </c>
      <c r="F1499" s="1">
        <v>2900</v>
      </c>
    </row>
    <row r="1500" spans="1:6" x14ac:dyDescent="0.25">
      <c r="A1500" s="5" t="s">
        <v>2177</v>
      </c>
      <c r="B1500" s="5" t="s">
        <v>2182</v>
      </c>
      <c r="C1500" s="1">
        <v>2</v>
      </c>
      <c r="D1500" s="1" t="s">
        <v>5</v>
      </c>
      <c r="E1500" s="1" t="str">
        <f>"8718469538072"</f>
        <v>8718469538072</v>
      </c>
      <c r="F1500" s="1">
        <v>2900</v>
      </c>
    </row>
    <row r="1501" spans="1:6" x14ac:dyDescent="0.25">
      <c r="A1501" s="5" t="s">
        <v>2177</v>
      </c>
      <c r="B1501" s="5" t="s">
        <v>2183</v>
      </c>
      <c r="C1501" s="1">
        <v>1</v>
      </c>
      <c r="D1501" s="1" t="s">
        <v>5</v>
      </c>
      <c r="E1501" s="1" t="str">
        <f>"8718469535675"</f>
        <v>8718469535675</v>
      </c>
      <c r="F1501" s="1">
        <v>2400</v>
      </c>
    </row>
    <row r="1502" spans="1:6" x14ac:dyDescent="0.25">
      <c r="A1502" s="5" t="s">
        <v>2177</v>
      </c>
      <c r="B1502" s="5" t="s">
        <v>2184</v>
      </c>
      <c r="C1502" s="1">
        <v>1</v>
      </c>
      <c r="D1502" s="1" t="s">
        <v>5</v>
      </c>
      <c r="E1502" s="1" t="str">
        <f>"8718469531189"</f>
        <v>8718469531189</v>
      </c>
      <c r="F1502" s="1">
        <v>2400</v>
      </c>
    </row>
    <row r="1503" spans="1:6" x14ac:dyDescent="0.25">
      <c r="A1503" s="5" t="s">
        <v>2185</v>
      </c>
      <c r="B1503" s="5" t="s">
        <v>2186</v>
      </c>
      <c r="C1503" s="1">
        <v>1</v>
      </c>
      <c r="D1503" s="1" t="s">
        <v>5</v>
      </c>
      <c r="E1503" s="1" t="str">
        <f>"8719262002081"</f>
        <v>8719262002081</v>
      </c>
      <c r="F1503" s="1">
        <v>2400</v>
      </c>
    </row>
    <row r="1504" spans="1:6" x14ac:dyDescent="0.25">
      <c r="A1504" s="5" t="s">
        <v>2185</v>
      </c>
      <c r="B1504" s="5" t="s">
        <v>2187</v>
      </c>
      <c r="C1504" s="1">
        <v>1</v>
      </c>
      <c r="D1504" s="1" t="s">
        <v>5</v>
      </c>
      <c r="E1504" s="1" t="str">
        <f>"8719262001831"</f>
        <v>8719262001831</v>
      </c>
      <c r="F1504" s="1">
        <v>2400</v>
      </c>
    </row>
    <row r="1505" spans="1:6" x14ac:dyDescent="0.25">
      <c r="A1505" s="5" t="s">
        <v>2185</v>
      </c>
      <c r="B1505" s="5" t="s">
        <v>2188</v>
      </c>
      <c r="C1505" s="1">
        <v>1</v>
      </c>
      <c r="D1505" s="1" t="s">
        <v>5</v>
      </c>
      <c r="E1505" s="1" t="str">
        <f>"8719262006492"</f>
        <v>8719262006492</v>
      </c>
      <c r="F1505" s="1">
        <v>2400</v>
      </c>
    </row>
    <row r="1506" spans="1:6" x14ac:dyDescent="0.25">
      <c r="A1506" s="5" t="s">
        <v>2189</v>
      </c>
      <c r="B1506" s="5" t="s">
        <v>2190</v>
      </c>
      <c r="C1506" s="1">
        <v>1</v>
      </c>
      <c r="D1506" s="1" t="s">
        <v>5</v>
      </c>
      <c r="E1506" s="1" t="str">
        <f>"0602557883794"</f>
        <v>0602557883794</v>
      </c>
      <c r="F1506" s="1">
        <v>2700</v>
      </c>
    </row>
    <row r="1507" spans="1:6" x14ac:dyDescent="0.25">
      <c r="A1507" s="5" t="s">
        <v>2191</v>
      </c>
      <c r="B1507" s="5" t="s">
        <v>2192</v>
      </c>
      <c r="C1507" s="1">
        <v>1</v>
      </c>
      <c r="D1507" s="1" t="s">
        <v>5</v>
      </c>
      <c r="E1507" s="1" t="str">
        <f>"8719262004627"</f>
        <v>8719262004627</v>
      </c>
      <c r="F1507" s="1">
        <v>2400</v>
      </c>
    </row>
    <row r="1508" spans="1:6" x14ac:dyDescent="0.25">
      <c r="A1508" s="5" t="s">
        <v>2191</v>
      </c>
      <c r="B1508" s="5" t="s">
        <v>2193</v>
      </c>
      <c r="C1508" s="1">
        <v>1</v>
      </c>
      <c r="D1508" s="1" t="s">
        <v>5</v>
      </c>
      <c r="E1508" s="1" t="str">
        <f>"8719262004610"</f>
        <v>8719262004610</v>
      </c>
      <c r="F1508" s="1">
        <v>2400</v>
      </c>
    </row>
    <row r="1509" spans="1:6" x14ac:dyDescent="0.25">
      <c r="A1509" s="5" t="s">
        <v>2191</v>
      </c>
      <c r="B1509" s="5" t="s">
        <v>2194</v>
      </c>
      <c r="C1509" s="1">
        <v>1</v>
      </c>
      <c r="D1509" s="1" t="s">
        <v>5</v>
      </c>
      <c r="E1509" s="1" t="str">
        <f>"8719262004634"</f>
        <v>8719262004634</v>
      </c>
      <c r="F1509" s="1">
        <v>2400</v>
      </c>
    </row>
    <row r="1510" spans="1:6" x14ac:dyDescent="0.25">
      <c r="A1510" s="5" t="s">
        <v>2195</v>
      </c>
      <c r="B1510" s="5" t="s">
        <v>2196</v>
      </c>
      <c r="C1510" s="1">
        <v>2</v>
      </c>
      <c r="D1510" s="1" t="s">
        <v>5</v>
      </c>
      <c r="E1510" s="1" t="str">
        <f>"8718469535811"</f>
        <v>8718469535811</v>
      </c>
      <c r="F1510" s="1">
        <v>2900</v>
      </c>
    </row>
    <row r="1511" spans="1:6" x14ac:dyDescent="0.25">
      <c r="A1511" s="5" t="s">
        <v>2197</v>
      </c>
      <c r="B1511" s="5" t="s">
        <v>292</v>
      </c>
      <c r="C1511" s="1">
        <v>2</v>
      </c>
      <c r="D1511" s="1" t="s">
        <v>5</v>
      </c>
      <c r="E1511" s="1" t="str">
        <f>"0602557632125"</f>
        <v>0602557632125</v>
      </c>
      <c r="F1511" s="1">
        <v>3100</v>
      </c>
    </row>
    <row r="1512" spans="1:6" x14ac:dyDescent="0.25">
      <c r="A1512" s="5" t="s">
        <v>2198</v>
      </c>
      <c r="B1512" s="5" t="s">
        <v>2199</v>
      </c>
      <c r="C1512" s="1">
        <v>1</v>
      </c>
      <c r="D1512" s="1" t="s">
        <v>5</v>
      </c>
      <c r="E1512" s="1" t="str">
        <f>"8719262007482"</f>
        <v>8719262007482</v>
      </c>
      <c r="F1512" s="1">
        <v>2400</v>
      </c>
    </row>
    <row r="1513" spans="1:6" x14ac:dyDescent="0.25">
      <c r="A1513" s="5" t="s">
        <v>2200</v>
      </c>
      <c r="B1513" s="5" t="s">
        <v>2201</v>
      </c>
      <c r="C1513" s="1">
        <v>1</v>
      </c>
      <c r="D1513" s="1" t="s">
        <v>5</v>
      </c>
      <c r="E1513" s="1" t="str">
        <f>"8719262005365"</f>
        <v>8719262005365</v>
      </c>
      <c r="F1513" s="1">
        <v>2400</v>
      </c>
    </row>
    <row r="1514" spans="1:6" x14ac:dyDescent="0.25">
      <c r="A1514" s="5" t="s">
        <v>2202</v>
      </c>
      <c r="B1514" s="5" t="s">
        <v>2203</v>
      </c>
      <c r="C1514" s="1">
        <v>1</v>
      </c>
      <c r="D1514" s="1" t="s">
        <v>5</v>
      </c>
      <c r="E1514" s="1" t="str">
        <f>"8719262004870"</f>
        <v>8719262004870</v>
      </c>
      <c r="F1514" s="1">
        <v>2400</v>
      </c>
    </row>
    <row r="1515" spans="1:6" x14ac:dyDescent="0.25">
      <c r="A1515" s="5" t="s">
        <v>2202</v>
      </c>
      <c r="B1515" s="5" t="s">
        <v>2204</v>
      </c>
      <c r="C1515" s="1">
        <v>1</v>
      </c>
      <c r="D1515" s="1" t="s">
        <v>5</v>
      </c>
      <c r="E1515" s="1" t="str">
        <f>"8719262004863"</f>
        <v>8719262004863</v>
      </c>
      <c r="F1515" s="1">
        <v>2400</v>
      </c>
    </row>
    <row r="1516" spans="1:6" x14ac:dyDescent="0.25">
      <c r="A1516" s="5" t="s">
        <v>2205</v>
      </c>
      <c r="B1516" s="5" t="s">
        <v>2206</v>
      </c>
      <c r="C1516" s="1">
        <v>1</v>
      </c>
      <c r="D1516" s="1" t="s">
        <v>5</v>
      </c>
      <c r="E1516" s="1" t="str">
        <f>"8718469533220"</f>
        <v>8718469533220</v>
      </c>
      <c r="F1516" s="1">
        <v>1300</v>
      </c>
    </row>
    <row r="1517" spans="1:6" x14ac:dyDescent="0.25">
      <c r="A1517" s="5" t="s">
        <v>2207</v>
      </c>
      <c r="B1517" s="5" t="s">
        <v>2208</v>
      </c>
      <c r="C1517" s="1">
        <v>1</v>
      </c>
      <c r="D1517" s="1" t="s">
        <v>5</v>
      </c>
      <c r="E1517" s="1" t="str">
        <f>"8719262000803"</f>
        <v>8719262000803</v>
      </c>
      <c r="F1517" s="1">
        <v>2400</v>
      </c>
    </row>
    <row r="1518" spans="1:6" x14ac:dyDescent="0.25">
      <c r="A1518" s="5" t="s">
        <v>2209</v>
      </c>
      <c r="B1518" s="5" t="s">
        <v>2210</v>
      </c>
      <c r="C1518" s="1">
        <v>2</v>
      </c>
      <c r="D1518" s="1" t="s">
        <v>5</v>
      </c>
      <c r="E1518" s="1" t="str">
        <f>"0602567026877"</f>
        <v>0602567026877</v>
      </c>
      <c r="F1518" s="1">
        <v>3100</v>
      </c>
    </row>
    <row r="1519" spans="1:6" x14ac:dyDescent="0.25">
      <c r="A1519" s="5" t="s">
        <v>2209</v>
      </c>
      <c r="B1519" s="5" t="s">
        <v>2211</v>
      </c>
      <c r="C1519" s="1">
        <v>1</v>
      </c>
      <c r="D1519" s="1" t="s">
        <v>5</v>
      </c>
      <c r="E1519" s="1" t="str">
        <f>"0602557324082"</f>
        <v>0602557324082</v>
      </c>
      <c r="F1519" s="1">
        <v>2700</v>
      </c>
    </row>
    <row r="1520" spans="1:6" x14ac:dyDescent="0.25">
      <c r="A1520" s="5" t="s">
        <v>2212</v>
      </c>
      <c r="B1520" s="5" t="s">
        <v>2213</v>
      </c>
      <c r="C1520" s="1">
        <v>1</v>
      </c>
      <c r="D1520" s="1" t="s">
        <v>5</v>
      </c>
      <c r="E1520" s="1" t="str">
        <f>"8713748980917"</f>
        <v>8713748980917</v>
      </c>
      <c r="F1520" s="1">
        <v>2400</v>
      </c>
    </row>
    <row r="1521" spans="1:6" x14ac:dyDescent="0.25">
      <c r="A1521" s="5" t="s">
        <v>2214</v>
      </c>
      <c r="B1521" s="5" t="s">
        <v>2215</v>
      </c>
      <c r="C1521" s="1">
        <v>1</v>
      </c>
      <c r="D1521" s="1" t="s">
        <v>5</v>
      </c>
      <c r="E1521" s="1" t="str">
        <f>"8718469538478"</f>
        <v>8718469538478</v>
      </c>
      <c r="F1521" s="1">
        <v>2400</v>
      </c>
    </row>
    <row r="1522" spans="1:6" x14ac:dyDescent="0.25">
      <c r="A1522" s="5" t="s">
        <v>2214</v>
      </c>
      <c r="B1522" s="5" t="s">
        <v>2216</v>
      </c>
      <c r="C1522" s="1">
        <v>1</v>
      </c>
      <c r="D1522" s="1" t="s">
        <v>5</v>
      </c>
      <c r="E1522" s="1" t="str">
        <f>"0600753472095"</f>
        <v>0600753472095</v>
      </c>
      <c r="F1522" s="1">
        <v>2600</v>
      </c>
    </row>
    <row r="1523" spans="1:6" x14ac:dyDescent="0.25">
      <c r="A1523" s="5" t="s">
        <v>2217</v>
      </c>
      <c r="B1523" s="5" t="s">
        <v>2218</v>
      </c>
      <c r="C1523" s="1">
        <v>1</v>
      </c>
      <c r="D1523" s="1" t="s">
        <v>5</v>
      </c>
      <c r="E1523" s="1" t="str">
        <f>"0600753369975"</f>
        <v>0600753369975</v>
      </c>
      <c r="F1523" s="1">
        <v>2600</v>
      </c>
    </row>
    <row r="1524" spans="1:6" x14ac:dyDescent="0.25">
      <c r="A1524" s="5" t="s">
        <v>2217</v>
      </c>
      <c r="B1524" s="5" t="s">
        <v>2219</v>
      </c>
      <c r="C1524" s="1">
        <v>1</v>
      </c>
      <c r="D1524" s="1" t="s">
        <v>5</v>
      </c>
      <c r="E1524" s="1" t="str">
        <f>"0600753442104"</f>
        <v>0600753442104</v>
      </c>
      <c r="F1524" s="1">
        <v>2600</v>
      </c>
    </row>
    <row r="1525" spans="1:6" x14ac:dyDescent="0.25">
      <c r="A1525" s="5" t="s">
        <v>2220</v>
      </c>
      <c r="B1525" s="5" t="s">
        <v>2221</v>
      </c>
      <c r="C1525" s="1">
        <v>1</v>
      </c>
      <c r="D1525" s="1" t="s">
        <v>5</v>
      </c>
      <c r="E1525" s="1" t="str">
        <f>"8719262004054"</f>
        <v>8719262004054</v>
      </c>
      <c r="F1525" s="1">
        <v>2400</v>
      </c>
    </row>
    <row r="1526" spans="1:6" x14ac:dyDescent="0.25">
      <c r="A1526" s="5" t="s">
        <v>2222</v>
      </c>
      <c r="B1526" s="5" t="s">
        <v>2223</v>
      </c>
      <c r="C1526" s="1">
        <v>2</v>
      </c>
      <c r="D1526" s="1" t="s">
        <v>5</v>
      </c>
      <c r="E1526" s="1" t="str">
        <f>"8719262006003"</f>
        <v>8719262006003</v>
      </c>
      <c r="F1526" s="1">
        <v>2900</v>
      </c>
    </row>
    <row r="1527" spans="1:6" x14ac:dyDescent="0.25">
      <c r="A1527" s="5" t="s">
        <v>2224</v>
      </c>
      <c r="B1527" s="5" t="s">
        <v>2225</v>
      </c>
      <c r="C1527" s="1">
        <v>1</v>
      </c>
      <c r="D1527" s="1" t="s">
        <v>5</v>
      </c>
      <c r="E1527" s="1" t="str">
        <f>"0600753474181"</f>
        <v>0600753474181</v>
      </c>
      <c r="F1527" s="1">
        <v>2600</v>
      </c>
    </row>
    <row r="1528" spans="1:6" x14ac:dyDescent="0.25">
      <c r="A1528" s="5" t="s">
        <v>2226</v>
      </c>
      <c r="B1528" s="5" t="s">
        <v>2227</v>
      </c>
      <c r="C1528" s="1">
        <v>1</v>
      </c>
      <c r="D1528" s="1" t="s">
        <v>5</v>
      </c>
      <c r="E1528" s="1" t="str">
        <f>"8719262007475"</f>
        <v>8719262007475</v>
      </c>
      <c r="F1528" s="1">
        <v>2400</v>
      </c>
    </row>
    <row r="1529" spans="1:6" x14ac:dyDescent="0.25">
      <c r="A1529" s="5" t="s">
        <v>2228</v>
      </c>
      <c r="B1529" s="5" t="s">
        <v>2229</v>
      </c>
      <c r="C1529" s="1">
        <v>1</v>
      </c>
      <c r="D1529" s="1" t="s">
        <v>5</v>
      </c>
      <c r="E1529" s="1" t="str">
        <f>"8718469538737"</f>
        <v>8718469538737</v>
      </c>
      <c r="F1529" s="1">
        <v>2400</v>
      </c>
    </row>
    <row r="1530" spans="1:6" x14ac:dyDescent="0.25">
      <c r="A1530" s="5" t="s">
        <v>2230</v>
      </c>
      <c r="B1530" s="5" t="s">
        <v>2231</v>
      </c>
      <c r="C1530" s="1">
        <v>1</v>
      </c>
      <c r="D1530" s="1" t="s">
        <v>5</v>
      </c>
      <c r="E1530" s="1" t="str">
        <f>"8719262006867"</f>
        <v>8719262006867</v>
      </c>
      <c r="F1530" s="1">
        <v>2400</v>
      </c>
    </row>
    <row r="1531" spans="1:6" x14ac:dyDescent="0.25">
      <c r="A1531" s="5" t="s">
        <v>2232</v>
      </c>
      <c r="B1531" s="5" t="s">
        <v>2233</v>
      </c>
      <c r="C1531" s="1">
        <v>1</v>
      </c>
      <c r="D1531" s="1" t="s">
        <v>5</v>
      </c>
      <c r="E1531" s="1" t="str">
        <f>"8718469531004"</f>
        <v>8718469531004</v>
      </c>
      <c r="F1531" s="1">
        <v>2400</v>
      </c>
    </row>
    <row r="1532" spans="1:6" x14ac:dyDescent="0.25">
      <c r="A1532" s="5" t="s">
        <v>2232</v>
      </c>
      <c r="B1532" s="5" t="s">
        <v>2234</v>
      </c>
      <c r="C1532" s="1">
        <v>1</v>
      </c>
      <c r="D1532" s="1" t="s">
        <v>5</v>
      </c>
      <c r="E1532" s="1" t="str">
        <f>"8718469530946"</f>
        <v>8718469530946</v>
      </c>
      <c r="F1532" s="1">
        <v>2400</v>
      </c>
    </row>
    <row r="1533" spans="1:6" x14ac:dyDescent="0.25">
      <c r="A1533" s="5" t="s">
        <v>2232</v>
      </c>
      <c r="B1533" s="5" t="s">
        <v>2235</v>
      </c>
      <c r="C1533" s="1">
        <v>1</v>
      </c>
      <c r="D1533" s="1" t="s">
        <v>5</v>
      </c>
      <c r="E1533" s="1" t="str">
        <f>"8718469533350"</f>
        <v>8718469533350</v>
      </c>
      <c r="F1533" s="1">
        <v>2400</v>
      </c>
    </row>
    <row r="1534" spans="1:6" x14ac:dyDescent="0.25">
      <c r="A1534" s="5" t="s">
        <v>2232</v>
      </c>
      <c r="B1534" s="5" t="s">
        <v>2236</v>
      </c>
      <c r="C1534" s="1">
        <v>1</v>
      </c>
      <c r="D1534" s="1" t="s">
        <v>5</v>
      </c>
      <c r="E1534" s="1" t="str">
        <f>"8718469537136"</f>
        <v>8718469537136</v>
      </c>
      <c r="F1534" s="1">
        <v>2400</v>
      </c>
    </row>
    <row r="1535" spans="1:6" x14ac:dyDescent="0.25">
      <c r="A1535" s="5" t="s">
        <v>2237</v>
      </c>
      <c r="B1535" s="5" t="s">
        <v>2238</v>
      </c>
      <c r="C1535" s="1">
        <v>1</v>
      </c>
      <c r="D1535" s="1" t="s">
        <v>5</v>
      </c>
      <c r="E1535" s="1" t="str">
        <f>"8718469540372"</f>
        <v>8718469540372</v>
      </c>
      <c r="F1535" s="1">
        <v>2700</v>
      </c>
    </row>
    <row r="1536" spans="1:6" x14ac:dyDescent="0.25">
      <c r="A1536" s="5" t="s">
        <v>2239</v>
      </c>
      <c r="B1536" s="5" t="s">
        <v>2240</v>
      </c>
      <c r="C1536" s="1">
        <v>1</v>
      </c>
      <c r="D1536" s="1" t="s">
        <v>5</v>
      </c>
      <c r="E1536" s="1" t="str">
        <f>"8718469535767"</f>
        <v>8718469535767</v>
      </c>
      <c r="F1536" s="1">
        <v>2400</v>
      </c>
    </row>
    <row r="1537" spans="1:6" x14ac:dyDescent="0.25">
      <c r="A1537" s="5" t="s">
        <v>2241</v>
      </c>
      <c r="B1537" s="5">
        <v>8.3000000000000007</v>
      </c>
      <c r="C1537" s="1">
        <v>2</v>
      </c>
      <c r="D1537" s="1" t="s">
        <v>5</v>
      </c>
      <c r="E1537" s="1" t="str">
        <f>"8718469537105"</f>
        <v>8718469537105</v>
      </c>
      <c r="F1537" s="1">
        <v>2900</v>
      </c>
    </row>
    <row r="1538" spans="1:6" x14ac:dyDescent="0.25">
      <c r="A1538" s="5" t="s">
        <v>2241</v>
      </c>
      <c r="B1538" s="5" t="s">
        <v>2242</v>
      </c>
      <c r="C1538" s="1">
        <v>1</v>
      </c>
      <c r="D1538" s="1" t="s">
        <v>5</v>
      </c>
      <c r="E1538" s="1" t="str">
        <f>"8713748982805"</f>
        <v>8713748982805</v>
      </c>
      <c r="F1538" s="1">
        <v>2400</v>
      </c>
    </row>
    <row r="1539" spans="1:6" x14ac:dyDescent="0.25">
      <c r="A1539" s="5" t="s">
        <v>2241</v>
      </c>
      <c r="B1539" s="5" t="s">
        <v>2243</v>
      </c>
      <c r="C1539" s="1">
        <v>1</v>
      </c>
      <c r="D1539" s="1" t="s">
        <v>5</v>
      </c>
      <c r="E1539" s="1" t="str">
        <f>"8718469530014"</f>
        <v>8718469530014</v>
      </c>
      <c r="F1539" s="1">
        <v>2400</v>
      </c>
    </row>
    <row r="1540" spans="1:6" x14ac:dyDescent="0.25">
      <c r="A1540" s="5" t="s">
        <v>2241</v>
      </c>
      <c r="B1540" s="5" t="s">
        <v>2244</v>
      </c>
      <c r="C1540" s="1">
        <v>1</v>
      </c>
      <c r="D1540" s="1" t="s">
        <v>5</v>
      </c>
      <c r="E1540" s="1" t="str">
        <f>"8718469530601"</f>
        <v>8718469530601</v>
      </c>
      <c r="F1540" s="1">
        <v>2400</v>
      </c>
    </row>
    <row r="1541" spans="1:6" x14ac:dyDescent="0.25">
      <c r="A1541" s="5" t="s">
        <v>2245</v>
      </c>
      <c r="B1541" s="5" t="s">
        <v>2246</v>
      </c>
      <c r="C1541" s="1">
        <v>1</v>
      </c>
      <c r="D1541" s="1" t="s">
        <v>5</v>
      </c>
      <c r="E1541" s="1" t="str">
        <f>"8719262002203"</f>
        <v>8719262002203</v>
      </c>
      <c r="F1541" s="1">
        <v>2400</v>
      </c>
    </row>
    <row r="1542" spans="1:6" x14ac:dyDescent="0.25">
      <c r="A1542" s="5" t="s">
        <v>2247</v>
      </c>
      <c r="B1542" s="5" t="s">
        <v>2248</v>
      </c>
      <c r="C1542" s="1">
        <v>1</v>
      </c>
      <c r="D1542" s="1" t="s">
        <v>5</v>
      </c>
      <c r="E1542" s="1" t="str">
        <f>"8719262007246"</f>
        <v>8719262007246</v>
      </c>
      <c r="F1542" s="1">
        <v>2400</v>
      </c>
    </row>
    <row r="1543" spans="1:6" x14ac:dyDescent="0.25">
      <c r="A1543" s="5" t="s">
        <v>2249</v>
      </c>
      <c r="B1543" s="5" t="s">
        <v>2250</v>
      </c>
      <c r="C1543" s="1">
        <v>1</v>
      </c>
      <c r="D1543" s="1" t="s">
        <v>5</v>
      </c>
      <c r="E1543" s="1" t="str">
        <f>"8719262007314"</f>
        <v>8719262007314</v>
      </c>
      <c r="F1543" s="1">
        <v>2400</v>
      </c>
    </row>
    <row r="1544" spans="1:6" x14ac:dyDescent="0.25">
      <c r="A1544" s="5" t="s">
        <v>2251</v>
      </c>
      <c r="B1544" s="5" t="s">
        <v>2252</v>
      </c>
      <c r="C1544" s="1">
        <v>1</v>
      </c>
      <c r="D1544" s="1" t="s">
        <v>5</v>
      </c>
      <c r="E1544" s="1" t="str">
        <f>"8719262003187"</f>
        <v>8719262003187</v>
      </c>
      <c r="F1544" s="1">
        <v>2400</v>
      </c>
    </row>
    <row r="1545" spans="1:6" x14ac:dyDescent="0.25">
      <c r="A1545" s="5" t="s">
        <v>2253</v>
      </c>
      <c r="B1545" s="5" t="s">
        <v>2254</v>
      </c>
      <c r="C1545" s="1">
        <v>1</v>
      </c>
      <c r="D1545" s="1" t="s">
        <v>5</v>
      </c>
      <c r="E1545" s="1" t="str">
        <f>"8719262001039"</f>
        <v>8719262001039</v>
      </c>
      <c r="F1545" s="1">
        <v>2400</v>
      </c>
    </row>
    <row r="1546" spans="1:6" x14ac:dyDescent="0.25">
      <c r="A1546" s="5" t="s">
        <v>2255</v>
      </c>
      <c r="B1546" s="5" t="s">
        <v>2256</v>
      </c>
      <c r="C1546" s="1">
        <v>1</v>
      </c>
      <c r="D1546" s="1" t="s">
        <v>5</v>
      </c>
      <c r="E1546" s="1" t="str">
        <f>"8718469534814"</f>
        <v>8718469534814</v>
      </c>
      <c r="F1546" s="1">
        <v>2400</v>
      </c>
    </row>
    <row r="1547" spans="1:6" x14ac:dyDescent="0.25">
      <c r="A1547" s="5" t="s">
        <v>2255</v>
      </c>
      <c r="B1547" s="5" t="s">
        <v>2257</v>
      </c>
      <c r="C1547" s="1">
        <v>1</v>
      </c>
      <c r="D1547" s="1" t="s">
        <v>5</v>
      </c>
      <c r="E1547" s="1" t="str">
        <f>"8718469536801"</f>
        <v>8718469536801</v>
      </c>
      <c r="F1547" s="1">
        <v>2400</v>
      </c>
    </row>
    <row r="1548" spans="1:6" x14ac:dyDescent="0.25">
      <c r="A1548" s="5" t="s">
        <v>2255</v>
      </c>
      <c r="B1548" s="5" t="s">
        <v>2258</v>
      </c>
      <c r="C1548" s="1">
        <v>1</v>
      </c>
      <c r="D1548" s="1" t="s">
        <v>5</v>
      </c>
      <c r="E1548" s="1" t="str">
        <f>"8719262000162"</f>
        <v>8719262000162</v>
      </c>
      <c r="F1548" s="1">
        <v>2400</v>
      </c>
    </row>
    <row r="1549" spans="1:6" x14ac:dyDescent="0.25">
      <c r="A1549" s="5" t="s">
        <v>2259</v>
      </c>
      <c r="B1549" s="5" t="s">
        <v>2260</v>
      </c>
      <c r="C1549" s="1">
        <v>1</v>
      </c>
      <c r="D1549" s="1" t="s">
        <v>5</v>
      </c>
      <c r="E1549" s="1" t="str">
        <f>"0600753381526"</f>
        <v>0600753381526</v>
      </c>
      <c r="F1549" s="1">
        <v>2600</v>
      </c>
    </row>
    <row r="1550" spans="1:6" x14ac:dyDescent="0.25">
      <c r="A1550" s="5" t="s">
        <v>2259</v>
      </c>
      <c r="B1550" s="5" t="s">
        <v>2261</v>
      </c>
      <c r="C1550" s="1">
        <v>1</v>
      </c>
      <c r="D1550" s="1" t="s">
        <v>5</v>
      </c>
      <c r="E1550" s="1" t="str">
        <f>"0600753381564"</f>
        <v>0600753381564</v>
      </c>
      <c r="F1550" s="1">
        <v>2600</v>
      </c>
    </row>
    <row r="1551" spans="1:6" x14ac:dyDescent="0.25">
      <c r="A1551" s="5" t="s">
        <v>2262</v>
      </c>
      <c r="B1551" s="5" t="s">
        <v>2263</v>
      </c>
      <c r="C1551" s="1">
        <v>1</v>
      </c>
      <c r="D1551" s="1" t="s">
        <v>5</v>
      </c>
      <c r="E1551" s="1" t="str">
        <f>"8718469531981"</f>
        <v>8718469531981</v>
      </c>
      <c r="F1551" s="1">
        <v>2400</v>
      </c>
    </row>
    <row r="1552" spans="1:6" x14ac:dyDescent="0.25">
      <c r="A1552" s="5" t="s">
        <v>2264</v>
      </c>
      <c r="B1552" s="5" t="s">
        <v>2265</v>
      </c>
      <c r="C1552" s="1">
        <v>1</v>
      </c>
      <c r="D1552" s="1" t="s">
        <v>5</v>
      </c>
      <c r="E1552" s="1" t="str">
        <f>"0600753411087"</f>
        <v>0600753411087</v>
      </c>
      <c r="F1552" s="1">
        <v>2600</v>
      </c>
    </row>
    <row r="1553" spans="1:6" x14ac:dyDescent="0.25">
      <c r="A1553" s="5" t="s">
        <v>2266</v>
      </c>
      <c r="B1553" s="5" t="s">
        <v>2267</v>
      </c>
      <c r="C1553" s="1">
        <v>2</v>
      </c>
      <c r="D1553" s="1" t="s">
        <v>5</v>
      </c>
      <c r="E1553" s="1" t="str">
        <f>"0600753463291"</f>
        <v>0600753463291</v>
      </c>
      <c r="F1553" s="1">
        <v>3100</v>
      </c>
    </row>
    <row r="1554" spans="1:6" x14ac:dyDescent="0.25">
      <c r="A1554" s="5" t="s">
        <v>2268</v>
      </c>
      <c r="B1554" s="5" t="s">
        <v>2269</v>
      </c>
      <c r="C1554" s="1">
        <v>1</v>
      </c>
      <c r="D1554" s="1" t="s">
        <v>5</v>
      </c>
      <c r="E1554" s="1" t="str">
        <f>"0600753486078"</f>
        <v>0600753486078</v>
      </c>
      <c r="F1554" s="1">
        <v>2600</v>
      </c>
    </row>
    <row r="1555" spans="1:6" x14ac:dyDescent="0.25">
      <c r="A1555" s="5" t="s">
        <v>2270</v>
      </c>
      <c r="B1555" s="5" t="s">
        <v>2271</v>
      </c>
      <c r="C1555" s="1">
        <v>1</v>
      </c>
      <c r="D1555" s="1" t="s">
        <v>5</v>
      </c>
      <c r="E1555" s="1" t="str">
        <f>"0886977316913"</f>
        <v>0886977316913</v>
      </c>
      <c r="F1555" s="1">
        <v>2400</v>
      </c>
    </row>
    <row r="1556" spans="1:6" x14ac:dyDescent="0.25">
      <c r="A1556" s="5" t="s">
        <v>2272</v>
      </c>
      <c r="B1556" s="5" t="s">
        <v>2273</v>
      </c>
      <c r="C1556" s="1">
        <v>1</v>
      </c>
      <c r="D1556" s="1" t="s">
        <v>5</v>
      </c>
      <c r="E1556" s="1" t="str">
        <f>"8719262004962"</f>
        <v>8719262004962</v>
      </c>
      <c r="F1556" s="1">
        <v>2400</v>
      </c>
    </row>
    <row r="1557" spans="1:6" x14ac:dyDescent="0.25">
      <c r="A1557" s="5" t="s">
        <v>2274</v>
      </c>
      <c r="B1557" s="5" t="s">
        <v>2275</v>
      </c>
      <c r="C1557" s="1">
        <v>2</v>
      </c>
      <c r="D1557" s="1" t="s">
        <v>5</v>
      </c>
      <c r="E1557" s="1" t="str">
        <f>"8719262005372"</f>
        <v>8719262005372</v>
      </c>
      <c r="F1557" s="1">
        <v>2900</v>
      </c>
    </row>
    <row r="1558" spans="1:6" x14ac:dyDescent="0.25">
      <c r="A1558" s="5" t="s">
        <v>2276</v>
      </c>
      <c r="B1558" s="5" t="s">
        <v>2277</v>
      </c>
      <c r="C1558" s="1">
        <v>1</v>
      </c>
      <c r="D1558" s="1" t="s">
        <v>5</v>
      </c>
      <c r="E1558" s="1" t="str">
        <f>"8719262004856"</f>
        <v>8719262004856</v>
      </c>
      <c r="F1558" s="1">
        <v>2400</v>
      </c>
    </row>
    <row r="1559" spans="1:6" x14ac:dyDescent="0.25">
      <c r="A1559" s="5" t="s">
        <v>2278</v>
      </c>
      <c r="B1559" s="5" t="e">
        <f>+JUSTMENTS</f>
        <v>#NAME?</v>
      </c>
      <c r="C1559" s="1">
        <v>1</v>
      </c>
      <c r="D1559" s="1" t="s">
        <v>5</v>
      </c>
      <c r="E1559" s="1" t="str">
        <f>"8718469533756"</f>
        <v>8718469533756</v>
      </c>
      <c r="F1559" s="1">
        <v>2400</v>
      </c>
    </row>
    <row r="1560" spans="1:6" x14ac:dyDescent="0.25">
      <c r="A1560" s="5" t="s">
        <v>2278</v>
      </c>
      <c r="B1560" s="5" t="s">
        <v>2279</v>
      </c>
      <c r="C1560" s="1">
        <v>1</v>
      </c>
      <c r="D1560" s="1" t="s">
        <v>5</v>
      </c>
      <c r="E1560" s="1" t="str">
        <f>"8713748982539"</f>
        <v>8713748982539</v>
      </c>
      <c r="F1560" s="1">
        <v>2400</v>
      </c>
    </row>
    <row r="1561" spans="1:6" x14ac:dyDescent="0.25">
      <c r="A1561" s="5" t="s">
        <v>2278</v>
      </c>
      <c r="B1561" s="5" t="s">
        <v>2182</v>
      </c>
      <c r="C1561" s="1">
        <v>2</v>
      </c>
      <c r="D1561" s="1" t="s">
        <v>5</v>
      </c>
      <c r="E1561" s="1" t="str">
        <f>"8713748982867"</f>
        <v>8713748982867</v>
      </c>
      <c r="F1561" s="1">
        <v>2900</v>
      </c>
    </row>
    <row r="1562" spans="1:6" x14ac:dyDescent="0.25">
      <c r="A1562" s="5" t="s">
        <v>2278</v>
      </c>
      <c r="B1562" s="5" t="s">
        <v>2280</v>
      </c>
      <c r="C1562" s="1">
        <v>1</v>
      </c>
      <c r="D1562" s="1" t="s">
        <v>5</v>
      </c>
      <c r="E1562" s="1" t="str">
        <f>"8719262003705"</f>
        <v>8719262003705</v>
      </c>
      <c r="F1562" s="1">
        <v>2400</v>
      </c>
    </row>
    <row r="1563" spans="1:6" x14ac:dyDescent="0.25">
      <c r="A1563" s="5" t="s">
        <v>2278</v>
      </c>
      <c r="B1563" s="5" t="s">
        <v>2281</v>
      </c>
      <c r="C1563" s="1">
        <v>1</v>
      </c>
      <c r="D1563" s="1" t="s">
        <v>5</v>
      </c>
      <c r="E1563" s="1" t="str">
        <f>"8713748982881"</f>
        <v>8713748982881</v>
      </c>
      <c r="F1563" s="1">
        <v>2400</v>
      </c>
    </row>
    <row r="1564" spans="1:6" x14ac:dyDescent="0.25">
      <c r="A1564" s="5" t="s">
        <v>2278</v>
      </c>
      <c r="B1564" s="5" t="s">
        <v>2282</v>
      </c>
      <c r="C1564" s="1">
        <v>1</v>
      </c>
      <c r="D1564" s="1" t="s">
        <v>5</v>
      </c>
      <c r="E1564" s="1" t="str">
        <f>"8719262003712"</f>
        <v>8719262003712</v>
      </c>
      <c r="F1564" s="1">
        <v>2400</v>
      </c>
    </row>
    <row r="1565" spans="1:6" x14ac:dyDescent="0.25">
      <c r="A1565" s="5" t="s">
        <v>2278</v>
      </c>
      <c r="B1565" s="5" t="s">
        <v>2283</v>
      </c>
      <c r="C1565" s="1">
        <v>1</v>
      </c>
      <c r="D1565" s="1" t="s">
        <v>5</v>
      </c>
      <c r="E1565" s="1" t="str">
        <f>"8713748982546"</f>
        <v>8713748982546</v>
      </c>
      <c r="F1565" s="1">
        <v>2400</v>
      </c>
    </row>
    <row r="1566" spans="1:6" x14ac:dyDescent="0.25">
      <c r="A1566" s="5" t="s">
        <v>2284</v>
      </c>
      <c r="B1566" s="5" t="s">
        <v>2285</v>
      </c>
      <c r="C1566" s="1">
        <v>1</v>
      </c>
      <c r="D1566" s="1" t="s">
        <v>5</v>
      </c>
      <c r="E1566" s="1" t="str">
        <f>"8719262007673"</f>
        <v>8719262007673</v>
      </c>
      <c r="F1566" s="1">
        <v>2400</v>
      </c>
    </row>
    <row r="1567" spans="1:6" x14ac:dyDescent="0.25">
      <c r="A1567" s="5" t="s">
        <v>2284</v>
      </c>
      <c r="B1567" s="5" t="s">
        <v>2286</v>
      </c>
      <c r="C1567" s="1">
        <v>1</v>
      </c>
      <c r="D1567" s="1" t="s">
        <v>5</v>
      </c>
      <c r="E1567" s="1" t="str">
        <f>"8719262007666"</f>
        <v>8719262007666</v>
      </c>
      <c r="F1567" s="1">
        <v>2400</v>
      </c>
    </row>
    <row r="1568" spans="1:6" x14ac:dyDescent="0.25">
      <c r="A1568" s="5" t="s">
        <v>2287</v>
      </c>
      <c r="B1568" s="5" t="s">
        <v>2287</v>
      </c>
      <c r="C1568" s="1">
        <v>2</v>
      </c>
      <c r="D1568" s="1" t="s">
        <v>5</v>
      </c>
      <c r="E1568" s="1" t="str">
        <f>"0600753368848"</f>
        <v>0600753368848</v>
      </c>
      <c r="F1568" s="1">
        <v>3100</v>
      </c>
    </row>
    <row r="1569" spans="1:6" x14ac:dyDescent="0.25">
      <c r="A1569" s="5" t="s">
        <v>2288</v>
      </c>
      <c r="B1569" s="5" t="s">
        <v>2289</v>
      </c>
      <c r="C1569" s="1">
        <v>1</v>
      </c>
      <c r="D1569" s="1" t="s">
        <v>5</v>
      </c>
      <c r="E1569" s="1" t="str">
        <f>"8718469540303"</f>
        <v>8718469540303</v>
      </c>
      <c r="F1569" s="1">
        <v>2400</v>
      </c>
    </row>
    <row r="1570" spans="1:6" x14ac:dyDescent="0.25">
      <c r="A1570" s="5" t="s">
        <v>2290</v>
      </c>
      <c r="B1570" s="5" t="s">
        <v>2291</v>
      </c>
      <c r="C1570" s="1">
        <v>1</v>
      </c>
      <c r="D1570" s="1" t="s">
        <v>5</v>
      </c>
      <c r="E1570" s="1" t="str">
        <f>"8719262002869"</f>
        <v>8719262002869</v>
      </c>
      <c r="F1570" s="1">
        <v>2400</v>
      </c>
    </row>
    <row r="1571" spans="1:6" x14ac:dyDescent="0.25">
      <c r="A1571" s="5" t="s">
        <v>2292</v>
      </c>
      <c r="B1571" s="5" t="s">
        <v>2293</v>
      </c>
      <c r="C1571" s="1">
        <v>1</v>
      </c>
      <c r="D1571" s="1" t="s">
        <v>5</v>
      </c>
      <c r="E1571" s="1" t="str">
        <f>"8719262003262"</f>
        <v>8719262003262</v>
      </c>
      <c r="F1571" s="1">
        <v>2400</v>
      </c>
    </row>
    <row r="1572" spans="1:6" x14ac:dyDescent="0.25">
      <c r="A1572" s="5" t="s">
        <v>2294</v>
      </c>
      <c r="B1572" s="5" t="s">
        <v>2295</v>
      </c>
      <c r="C1572" s="1">
        <v>1</v>
      </c>
      <c r="D1572" s="1" t="s">
        <v>5</v>
      </c>
      <c r="E1572" s="1" t="str">
        <f>"8719262004979"</f>
        <v>8719262004979</v>
      </c>
      <c r="F1572" s="1">
        <v>2400</v>
      </c>
    </row>
    <row r="1573" spans="1:6" x14ac:dyDescent="0.25">
      <c r="A1573" s="5" t="s">
        <v>2296</v>
      </c>
      <c r="B1573" s="5" t="s">
        <v>2297</v>
      </c>
      <c r="C1573" s="1">
        <v>2</v>
      </c>
      <c r="D1573" s="1" t="s">
        <v>5</v>
      </c>
      <c r="E1573" s="1" t="str">
        <f>"8718469535484"</f>
        <v>8718469535484</v>
      </c>
      <c r="F1573" s="1">
        <v>2900</v>
      </c>
    </row>
    <row r="1574" spans="1:6" x14ac:dyDescent="0.25">
      <c r="A1574" s="5" t="s">
        <v>2296</v>
      </c>
      <c r="B1574" s="5" t="s">
        <v>2298</v>
      </c>
      <c r="C1574" s="1">
        <v>2</v>
      </c>
      <c r="D1574" s="1" t="s">
        <v>5</v>
      </c>
      <c r="E1574" s="1" t="str">
        <f>"8718469535491"</f>
        <v>8718469535491</v>
      </c>
      <c r="F1574" s="1">
        <v>2900</v>
      </c>
    </row>
    <row r="1575" spans="1:6" x14ac:dyDescent="0.25">
      <c r="A1575" s="5" t="s">
        <v>2299</v>
      </c>
      <c r="B1575" s="5" t="s">
        <v>2300</v>
      </c>
      <c r="C1575" s="1">
        <v>1</v>
      </c>
      <c r="D1575" s="1" t="s">
        <v>5</v>
      </c>
      <c r="E1575" s="1" t="str">
        <f>"8718469540396"</f>
        <v>8718469540396</v>
      </c>
      <c r="F1575" s="1">
        <v>2400</v>
      </c>
    </row>
    <row r="1576" spans="1:6" x14ac:dyDescent="0.25">
      <c r="A1576" s="5" t="s">
        <v>2301</v>
      </c>
      <c r="B1576" s="5" t="s">
        <v>2302</v>
      </c>
      <c r="C1576" s="1">
        <v>1</v>
      </c>
      <c r="D1576" s="1" t="s">
        <v>5</v>
      </c>
      <c r="E1576" s="1" t="str">
        <f>"8718469538409"</f>
        <v>8718469538409</v>
      </c>
      <c r="F1576" s="1">
        <v>2400</v>
      </c>
    </row>
    <row r="1577" spans="1:6" x14ac:dyDescent="0.25">
      <c r="A1577" s="5" t="s">
        <v>2303</v>
      </c>
      <c r="B1577" s="5" t="s">
        <v>2304</v>
      </c>
      <c r="C1577" s="1">
        <v>1</v>
      </c>
      <c r="D1577" s="1" t="s">
        <v>5</v>
      </c>
      <c r="E1577" s="1" t="str">
        <f>"8719262008229"</f>
        <v>8719262008229</v>
      </c>
      <c r="F1577" s="1">
        <v>2400</v>
      </c>
    </row>
    <row r="1578" spans="1:6" x14ac:dyDescent="0.25">
      <c r="A1578" s="5" t="s">
        <v>2305</v>
      </c>
      <c r="B1578" s="5" t="s">
        <v>2047</v>
      </c>
      <c r="C1578" s="1">
        <v>1</v>
      </c>
      <c r="D1578" s="1" t="s">
        <v>5</v>
      </c>
      <c r="E1578" s="1" t="str">
        <f>"0600753370049"</f>
        <v>0600753370049</v>
      </c>
      <c r="F1578" s="1">
        <v>2600</v>
      </c>
    </row>
    <row r="1579" spans="1:6" x14ac:dyDescent="0.25">
      <c r="A1579" s="5" t="s">
        <v>2305</v>
      </c>
      <c r="B1579" s="5" t="s">
        <v>2306</v>
      </c>
      <c r="C1579" s="1">
        <v>1</v>
      </c>
      <c r="D1579" s="1" t="s">
        <v>5</v>
      </c>
      <c r="E1579" s="1" t="str">
        <f>"0600753462355"</f>
        <v>0600753462355</v>
      </c>
      <c r="F1579" s="1">
        <v>2600</v>
      </c>
    </row>
    <row r="1580" spans="1:6" x14ac:dyDescent="0.25">
      <c r="A1580" s="5" t="s">
        <v>2305</v>
      </c>
      <c r="B1580" s="5" t="s">
        <v>2307</v>
      </c>
      <c r="C1580" s="1">
        <v>1</v>
      </c>
      <c r="D1580" s="1" t="s">
        <v>5</v>
      </c>
      <c r="E1580" s="1" t="str">
        <f>"0600753463666"</f>
        <v>0600753463666</v>
      </c>
      <c r="F1580" s="1">
        <v>2600</v>
      </c>
    </row>
    <row r="1581" spans="1:6" x14ac:dyDescent="0.25">
      <c r="A1581" s="5" t="s">
        <v>2308</v>
      </c>
      <c r="B1581" s="5" t="s">
        <v>2309</v>
      </c>
      <c r="C1581" s="1">
        <v>2</v>
      </c>
      <c r="D1581" s="1" t="s">
        <v>5</v>
      </c>
      <c r="E1581" s="1" t="str">
        <f>"8718469539611"</f>
        <v>8718469539611</v>
      </c>
      <c r="F1581" s="1">
        <v>3300</v>
      </c>
    </row>
    <row r="1582" spans="1:6" x14ac:dyDescent="0.25">
      <c r="A1582" s="5" t="s">
        <v>2308</v>
      </c>
      <c r="B1582" s="5" t="s">
        <v>2310</v>
      </c>
      <c r="C1582" s="1">
        <v>1</v>
      </c>
      <c r="D1582" s="1" t="s">
        <v>5</v>
      </c>
      <c r="E1582" s="1" t="str">
        <f>"8718469539581"</f>
        <v>8718469539581</v>
      </c>
      <c r="F1582" s="1">
        <v>2700</v>
      </c>
    </row>
    <row r="1583" spans="1:6" x14ac:dyDescent="0.25">
      <c r="A1583" s="5" t="s">
        <v>2308</v>
      </c>
      <c r="B1583" s="5" t="s">
        <v>2311</v>
      </c>
      <c r="C1583" s="1">
        <v>2</v>
      </c>
      <c r="D1583" s="1" t="s">
        <v>5</v>
      </c>
      <c r="E1583" s="1" t="str">
        <f>"8718469539598"</f>
        <v>8718469539598</v>
      </c>
      <c r="F1583" s="1">
        <v>3300</v>
      </c>
    </row>
    <row r="1584" spans="1:6" x14ac:dyDescent="0.25">
      <c r="A1584" s="5" t="s">
        <v>2308</v>
      </c>
      <c r="B1584" s="5" t="s">
        <v>2312</v>
      </c>
      <c r="C1584" s="1">
        <v>1</v>
      </c>
      <c r="D1584" s="1" t="s">
        <v>5</v>
      </c>
      <c r="E1584" s="1" t="str">
        <f>"8718469539550"</f>
        <v>8718469539550</v>
      </c>
      <c r="F1584" s="1">
        <v>2700</v>
      </c>
    </row>
    <row r="1585" spans="1:6" x14ac:dyDescent="0.25">
      <c r="A1585" s="5" t="s">
        <v>2308</v>
      </c>
      <c r="B1585" s="5" t="s">
        <v>2313</v>
      </c>
      <c r="C1585" s="1">
        <v>1</v>
      </c>
      <c r="D1585" s="1" t="s">
        <v>5</v>
      </c>
      <c r="E1585" s="1" t="str">
        <f>"8718469539604"</f>
        <v>8718469539604</v>
      </c>
      <c r="F1585" s="1">
        <v>2700</v>
      </c>
    </row>
    <row r="1586" spans="1:6" x14ac:dyDescent="0.25">
      <c r="A1586" s="5" t="s">
        <v>2308</v>
      </c>
      <c r="B1586" s="5" t="s">
        <v>2314</v>
      </c>
      <c r="C1586" s="1">
        <v>1</v>
      </c>
      <c r="D1586" s="1" t="s">
        <v>5</v>
      </c>
      <c r="E1586" s="1" t="str">
        <f>"8718469539543"</f>
        <v>8718469539543</v>
      </c>
      <c r="F1586" s="1">
        <v>2700</v>
      </c>
    </row>
    <row r="1587" spans="1:6" x14ac:dyDescent="0.25">
      <c r="A1587" s="5" t="s">
        <v>2308</v>
      </c>
      <c r="B1587" s="5" t="s">
        <v>2315</v>
      </c>
      <c r="C1587" s="1">
        <v>1</v>
      </c>
      <c r="D1587" s="1" t="s">
        <v>5</v>
      </c>
      <c r="E1587" s="1" t="str">
        <f>"8718469539574"</f>
        <v>8718469539574</v>
      </c>
      <c r="F1587" s="1">
        <v>2700</v>
      </c>
    </row>
    <row r="1588" spans="1:6" x14ac:dyDescent="0.25">
      <c r="A1588" s="5" t="s">
        <v>2308</v>
      </c>
      <c r="B1588" s="5" t="s">
        <v>2316</v>
      </c>
      <c r="C1588" s="1">
        <v>1</v>
      </c>
      <c r="D1588" s="1" t="s">
        <v>5</v>
      </c>
      <c r="E1588" s="1" t="str">
        <f>"8718469539567"</f>
        <v>8718469539567</v>
      </c>
      <c r="F1588" s="1">
        <v>2900</v>
      </c>
    </row>
    <row r="1589" spans="1:6" x14ac:dyDescent="0.25">
      <c r="A1589" s="5" t="s">
        <v>2308</v>
      </c>
      <c r="B1589" s="5" t="s">
        <v>2317</v>
      </c>
      <c r="C1589" s="1">
        <v>2</v>
      </c>
      <c r="D1589" s="1" t="s">
        <v>5</v>
      </c>
      <c r="E1589" s="1" t="str">
        <f>"8718469539536"</f>
        <v>8718469539536</v>
      </c>
      <c r="F1589" s="1">
        <v>3300</v>
      </c>
    </row>
    <row r="1590" spans="1:6" x14ac:dyDescent="0.25">
      <c r="A1590" s="5" t="s">
        <v>2318</v>
      </c>
      <c r="B1590" s="5" t="s">
        <v>2319</v>
      </c>
      <c r="C1590" s="1">
        <v>1</v>
      </c>
      <c r="D1590" s="1" t="s">
        <v>5</v>
      </c>
      <c r="E1590" s="1" t="str">
        <f>"8719262001312"</f>
        <v>8719262001312</v>
      </c>
      <c r="F1590" s="1">
        <v>2400</v>
      </c>
    </row>
    <row r="1591" spans="1:6" x14ac:dyDescent="0.25">
      <c r="A1591" s="5" t="s">
        <v>2318</v>
      </c>
      <c r="B1591" s="5" t="s">
        <v>2320</v>
      </c>
      <c r="C1591" s="1">
        <v>2</v>
      </c>
      <c r="D1591" s="1" t="s">
        <v>5</v>
      </c>
      <c r="E1591" s="1" t="str">
        <f>"8718469538546"</f>
        <v>8718469538546</v>
      </c>
      <c r="F1591" s="1">
        <v>2900</v>
      </c>
    </row>
    <row r="1592" spans="1:6" x14ac:dyDescent="0.25">
      <c r="A1592" s="5" t="s">
        <v>2318</v>
      </c>
      <c r="B1592" s="5" t="s">
        <v>2321</v>
      </c>
      <c r="C1592" s="1">
        <v>2</v>
      </c>
      <c r="D1592" s="1" t="s">
        <v>5</v>
      </c>
      <c r="E1592" s="1" t="str">
        <f>"8718469538553"</f>
        <v>8718469538553</v>
      </c>
      <c r="F1592" s="1">
        <v>2900</v>
      </c>
    </row>
    <row r="1593" spans="1:6" x14ac:dyDescent="0.25">
      <c r="A1593" s="5" t="s">
        <v>2318</v>
      </c>
      <c r="B1593" s="5" t="s">
        <v>2322</v>
      </c>
      <c r="C1593" s="1">
        <v>1</v>
      </c>
      <c r="D1593" s="1" t="s">
        <v>5</v>
      </c>
      <c r="E1593" s="1" t="str">
        <f>"8718469534807"</f>
        <v>8718469534807</v>
      </c>
      <c r="F1593" s="1">
        <v>2400</v>
      </c>
    </row>
    <row r="1594" spans="1:6" x14ac:dyDescent="0.25">
      <c r="A1594" s="5" t="s">
        <v>2318</v>
      </c>
      <c r="B1594" s="5" t="s">
        <v>2323</v>
      </c>
      <c r="C1594" s="1">
        <v>1</v>
      </c>
      <c r="D1594" s="1" t="s">
        <v>5</v>
      </c>
      <c r="E1594" s="1" t="str">
        <f>"8719262001220"</f>
        <v>8719262001220</v>
      </c>
      <c r="F1594" s="1">
        <v>2400</v>
      </c>
    </row>
    <row r="1595" spans="1:6" x14ac:dyDescent="0.25">
      <c r="A1595" s="5" t="s">
        <v>2318</v>
      </c>
      <c r="B1595" s="5" t="s">
        <v>2324</v>
      </c>
      <c r="C1595" s="1">
        <v>2</v>
      </c>
      <c r="D1595" s="1" t="s">
        <v>5</v>
      </c>
      <c r="E1595" s="1" t="str">
        <f>"8718469538126"</f>
        <v>8718469538126</v>
      </c>
      <c r="F1595" s="1">
        <v>2900</v>
      </c>
    </row>
    <row r="1596" spans="1:6" x14ac:dyDescent="0.25">
      <c r="A1596" s="5" t="s">
        <v>2325</v>
      </c>
      <c r="B1596" s="5" t="s">
        <v>2326</v>
      </c>
      <c r="C1596" s="1">
        <v>2</v>
      </c>
      <c r="D1596" s="1" t="s">
        <v>5</v>
      </c>
      <c r="E1596" s="1" t="str">
        <f>"8719262002722"</f>
        <v>8719262002722</v>
      </c>
      <c r="F1596" s="1">
        <v>2900</v>
      </c>
    </row>
    <row r="1597" spans="1:6" x14ac:dyDescent="0.25">
      <c r="A1597" s="5" t="s">
        <v>2325</v>
      </c>
      <c r="B1597" s="5" t="s">
        <v>2327</v>
      </c>
      <c r="C1597" s="1">
        <v>2</v>
      </c>
      <c r="D1597" s="1" t="s">
        <v>5</v>
      </c>
      <c r="E1597" s="1" t="str">
        <f>"8719262002951"</f>
        <v>8719262002951</v>
      </c>
      <c r="F1597" s="1">
        <v>2900</v>
      </c>
    </row>
    <row r="1598" spans="1:6" x14ac:dyDescent="0.25">
      <c r="A1598" s="5" t="s">
        <v>2328</v>
      </c>
      <c r="B1598" s="5" t="s">
        <v>2329</v>
      </c>
      <c r="C1598" s="1">
        <v>1</v>
      </c>
      <c r="D1598" s="1" t="s">
        <v>5</v>
      </c>
      <c r="E1598" s="1" t="str">
        <f>"8718469536238"</f>
        <v>8718469536238</v>
      </c>
      <c r="F1598" s="1">
        <v>2400</v>
      </c>
    </row>
    <row r="1599" spans="1:6" x14ac:dyDescent="0.25">
      <c r="A1599" s="5" t="s">
        <v>2330</v>
      </c>
      <c r="B1599" s="5" t="s">
        <v>2331</v>
      </c>
      <c r="C1599" s="1">
        <v>1</v>
      </c>
      <c r="D1599" s="1" t="s">
        <v>5</v>
      </c>
      <c r="E1599" s="1" t="str">
        <f>"8718469538744"</f>
        <v>8718469538744</v>
      </c>
      <c r="F1599" s="1">
        <v>2400</v>
      </c>
    </row>
    <row r="1600" spans="1:6" x14ac:dyDescent="0.25">
      <c r="A1600" s="5" t="s">
        <v>2330</v>
      </c>
      <c r="B1600" s="5" t="s">
        <v>2332</v>
      </c>
      <c r="C1600" s="1">
        <v>1</v>
      </c>
      <c r="D1600" s="1" t="s">
        <v>5</v>
      </c>
      <c r="E1600" s="1" t="str">
        <f>"8718469538119"</f>
        <v>8718469538119</v>
      </c>
      <c r="F1600" s="1">
        <v>2400</v>
      </c>
    </row>
    <row r="1601" spans="1:6" x14ac:dyDescent="0.25">
      <c r="A1601" s="5" t="s">
        <v>2333</v>
      </c>
      <c r="B1601" s="5" t="s">
        <v>2334</v>
      </c>
      <c r="C1601" s="1">
        <v>2</v>
      </c>
      <c r="D1601" s="1" t="s">
        <v>5</v>
      </c>
      <c r="E1601" s="1" t="str">
        <f>"8719262002609"</f>
        <v>8719262002609</v>
      </c>
      <c r="F1601" s="1">
        <v>2900</v>
      </c>
    </row>
    <row r="1602" spans="1:6" x14ac:dyDescent="0.25">
      <c r="A1602" s="5" t="s">
        <v>2333</v>
      </c>
      <c r="B1602" s="5" t="s">
        <v>2335</v>
      </c>
      <c r="C1602" s="1">
        <v>1</v>
      </c>
      <c r="D1602" s="1" t="s">
        <v>5</v>
      </c>
      <c r="E1602" s="1" t="str">
        <f>"8719262002616"</f>
        <v>8719262002616</v>
      </c>
      <c r="F1602" s="1">
        <v>2400</v>
      </c>
    </row>
    <row r="1603" spans="1:6" x14ac:dyDescent="0.25">
      <c r="A1603" s="5" t="s">
        <v>2336</v>
      </c>
      <c r="B1603" s="5" t="s">
        <v>2337</v>
      </c>
      <c r="C1603" s="1">
        <v>1</v>
      </c>
      <c r="D1603" s="1" t="s">
        <v>5</v>
      </c>
      <c r="E1603" s="1" t="str">
        <f>"8719262002937"</f>
        <v>8719262002937</v>
      </c>
      <c r="F1603" s="1">
        <v>2400</v>
      </c>
    </row>
  </sheetData>
  <autoFilter ref="A1:F1603"/>
  <pageMargins left="0.78740157499999996" right="0.78740157499999996" top="0.984251969" bottom="0.984251969" header="0.4921259845" footer="0.4921259845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data_export_music_on_vinyl_tota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Павлуша</dc:creator>
  <cp:lastModifiedBy>Павлуша</cp:lastModifiedBy>
  <dcterms:created xsi:type="dcterms:W3CDTF">2018-11-04T01:57:10Z</dcterms:created>
  <dcterms:modified xsi:type="dcterms:W3CDTF">2018-11-04T15:26:16Z</dcterms:modified>
</cp:coreProperties>
</file>